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Projected Energy Savings Optica" sheetId="1" state="hidden" r:id="rId3"/>
    <sheet name="Projected Energy Savings" sheetId="2" state="visible" r:id="rId4"/>
    <sheet name="Environmental" sheetId="3" state="visible" r:id="rId5"/>
    <sheet name="OptiCalc Sim" sheetId="4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<sst xmlns="http://schemas.openxmlformats.org/spreadsheetml/2006/main" count="519" uniqueCount="268">
  <si>
    <r>
      <rPr>
        <b val="true"/>
        <i val="true"/>
        <sz val="11"/>
        <color rgb="FF0000FF"/>
        <rFont val="Times New Roman"/>
        <family val="1"/>
        <charset val="1"/>
      </rPr>
      <t xml:space="preserve">Heat Pump Closed Loop Spray Drying ~ </t>
    </r>
    <r>
      <rPr>
        <b val="true"/>
        <sz val="11"/>
        <color rgb="FF0000FF"/>
        <rFont val="Times New Roman"/>
        <family val="1"/>
        <charset val="1"/>
      </rPr>
      <t xml:space="preserve">10K Lb / Hr Class ~ Retrofit Energy Savings Projection</t>
    </r>
  </si>
  <si>
    <t xml:space="preserve">Operating Parameters</t>
  </si>
  <si>
    <t xml:space="preserve">Energy Savings</t>
  </si>
  <si>
    <t xml:space="preserve">Conventional</t>
  </si>
  <si>
    <t xml:space="preserve">Heat Pump Closed Loop</t>
  </si>
  <si>
    <t xml:space="preserve">Dryer Specs</t>
  </si>
  <si>
    <t xml:space="preserve">Gas, Therm / Hr</t>
  </si>
  <si>
    <t xml:space="preserve">Elec, KW</t>
  </si>
  <si>
    <t xml:space="preserve">Concentrate Feed Rate, Lb / Hr</t>
  </si>
  <si>
    <t xml:space="preserve">Fuel Consumption, Therm / Hr</t>
  </si>
  <si>
    <t xml:space="preserve">Feedstock Dissolved Solids</t>
  </si>
  <si>
    <t xml:space="preserve">Feedstock Moisture</t>
  </si>
  <si>
    <r>
      <rPr>
        <sz val="10"/>
        <color rgb="FF996600"/>
        <rFont val="Times New Roman"/>
        <family val="1"/>
        <charset val="1"/>
      </rPr>
      <t xml:space="preserve">Electrical Consumption</t>
    </r>
    <r>
      <rPr>
        <sz val="10"/>
        <rFont val="Times New Roman"/>
        <family val="1"/>
        <charset val="1"/>
      </rPr>
      <t xml:space="preserve">, </t>
    </r>
    <r>
      <rPr>
        <sz val="10"/>
        <color rgb="FF996600"/>
        <rFont val="Times New Roman"/>
        <family val="1"/>
        <charset val="1"/>
      </rPr>
      <t xml:space="preserve">KW</t>
    </r>
  </si>
  <si>
    <t xml:space="preserve">Powder Product Moisture</t>
  </si>
  <si>
    <t xml:space="preserve">Feedstock Moisture Removed</t>
  </si>
  <si>
    <t xml:space="preserve">Electric</t>
  </si>
  <si>
    <t xml:space="preserve">Evaporation, Lb / Hr</t>
  </si>
  <si>
    <t xml:space="preserve">Gas, Therm</t>
  </si>
  <si>
    <t xml:space="preserve">Electric, KWH</t>
  </si>
  <si>
    <t xml:space="preserve">Therm Equiv</t>
  </si>
  <si>
    <t xml:space="preserve">Fuel Specific Energy Savings per Year</t>
  </si>
  <si>
    <t xml:space="preserve">Steam</t>
  </si>
  <si>
    <t xml:space="preserve">Net Dryer Energy Savings, Therm / Year</t>
  </si>
  <si>
    <t xml:space="preserve">PSI</t>
  </si>
  <si>
    <t xml:space="preserve">Boiler Consumption, Therm / Year</t>
  </si>
  <si>
    <t xml:space="preserve">Fuel Specific Energy Cost Savings, $ / Year</t>
  </si>
  <si>
    <t xml:space="preserve">Net Dryer Energy Cost Savings, $ / Year</t>
  </si>
  <si>
    <t xml:space="preserve">Energy Consumption</t>
  </si>
  <si>
    <t xml:space="preserve">Furnace Energy Consumption, BTU / Hr </t>
  </si>
  <si>
    <t xml:space="preserve">Furnace Consumption, Therm / Year</t>
  </si>
  <si>
    <t xml:space="preserve">Available External Process Heat, Therm / Hr</t>
  </si>
  <si>
    <t xml:space="preserve">Available External Process Heat, Therm / Year</t>
  </si>
  <si>
    <t xml:space="preserve"> Energy Cost Savings from External Process Heat, $ / Year</t>
  </si>
  <si>
    <t xml:space="preserve">Heat Pump Energy Consumption, BTU / Hr Equivalent</t>
  </si>
  <si>
    <t xml:space="preserve">EnergyConsumption, Heat Pump, KW</t>
  </si>
  <si>
    <t xml:space="preserve">Combined Energy Savings, Therm / Year </t>
  </si>
  <si>
    <t xml:space="preserve">Additional Heat Pump Blower Power, KW</t>
  </si>
  <si>
    <t xml:space="preserve">Total Heat Pump Energy Consumption</t>
  </si>
  <si>
    <t xml:space="preserve">Combined Energy Cost Savings, $ / Year </t>
  </si>
  <si>
    <t xml:space="preserve">ChW Cooling, Final Stage Dehumidification</t>
  </si>
  <si>
    <t xml:space="preserve">ChW Consumption, Lb / Hr</t>
  </si>
  <si>
    <r>
      <rPr>
        <b val="true"/>
        <sz val="10"/>
        <rFont val="Times New Roman"/>
        <family val="1"/>
        <charset val="1"/>
      </rPr>
      <t xml:space="preserve">Nominal Utility Data for Conventional Spray Dryer </t>
    </r>
    <r>
      <rPr>
        <vertAlign val="superscript"/>
        <sz val="13"/>
        <rFont val="Times New Roman"/>
        <family val="1"/>
        <charset val="1"/>
      </rPr>
      <t xml:space="preserve">Note 3</t>
    </r>
  </si>
  <si>
    <r>
      <rPr>
        <b val="true"/>
        <sz val="10"/>
        <rFont val="Times New Roman"/>
        <family val="1"/>
        <charset val="1"/>
      </rPr>
      <t xml:space="preserve">Energy Cost Basis</t>
    </r>
    <r>
      <rPr>
        <sz val="10"/>
        <rFont val="Times New Roman"/>
        <family val="1"/>
        <charset val="1"/>
      </rPr>
      <t xml:space="preserve"> </t>
    </r>
    <r>
      <rPr>
        <vertAlign val="superscript"/>
        <sz val="13"/>
        <rFont val="Times New Roman"/>
        <family val="1"/>
        <charset val="1"/>
      </rPr>
      <t xml:space="preserve">Note 4</t>
    </r>
  </si>
  <si>
    <t xml:space="preserve">ChW Delta T, Deg F</t>
  </si>
  <si>
    <t xml:space="preserve">Steam (lb/hr peak)</t>
  </si>
  <si>
    <t xml:space="preserve">100 PSIG</t>
  </si>
  <si>
    <t xml:space="preserve">Electric, $ / KWH</t>
  </si>
  <si>
    <t xml:space="preserve">ChW Cooling Load, BTU / Hr</t>
  </si>
  <si>
    <t xml:space="preserve">Boiler, Therm / Hr</t>
  </si>
  <si>
    <t xml:space="preserve">From Steam, Above</t>
  </si>
  <si>
    <t xml:space="preserve">Natural Gas, $ / Therm</t>
  </si>
  <si>
    <t xml:space="preserve">ChW Chiller COP</t>
  </si>
  <si>
    <t xml:space="preserve">ChW Cooling Consumption, BTU/Hr</t>
  </si>
  <si>
    <t xml:space="preserve">Chilled Water (GPM)</t>
  </si>
  <si>
    <t xml:space="preserve">36F - 46F</t>
  </si>
  <si>
    <r>
      <rPr>
        <sz val="10"/>
        <rFont val="Times New Roman"/>
        <family val="1"/>
        <charset val="1"/>
      </rPr>
      <t xml:space="preserve">Electricity, $ /</t>
    </r>
    <r>
      <rPr>
        <sz val="10"/>
        <color rgb="FFFF00FF"/>
        <rFont val="Times New Roman"/>
        <family val="1"/>
        <charset val="1"/>
      </rPr>
      <t xml:space="preserve"> </t>
    </r>
    <r>
      <rPr>
        <sz val="10"/>
        <rFont val="Times New Roman"/>
        <family val="1"/>
        <charset val="1"/>
      </rPr>
      <t xml:space="preserve">Therm Equivalent</t>
    </r>
  </si>
  <si>
    <t xml:space="preserve">ChW Cooling Consumption, KW</t>
  </si>
  <si>
    <r>
      <rPr>
        <sz val="10"/>
        <rFont val="Times New Roman"/>
        <family val="1"/>
        <charset val="1"/>
      </rPr>
      <t xml:space="preserve">Cost Ratio, Electricity /</t>
    </r>
    <r>
      <rPr>
        <sz val="10"/>
        <color rgb="FFFF00FF"/>
        <rFont val="Times New Roman"/>
        <family val="1"/>
        <charset val="1"/>
      </rPr>
      <t xml:space="preserve"> </t>
    </r>
    <r>
      <rPr>
        <sz val="10"/>
        <rFont val="Times New Roman"/>
        <family val="1"/>
        <charset val="1"/>
      </rPr>
      <t xml:space="preserve">Natural Gas</t>
    </r>
  </si>
  <si>
    <t xml:space="preserve">ChW Cooling Consumption, KWH / Year</t>
  </si>
  <si>
    <t xml:space="preserve">Compressed Air (SCFM)</t>
  </si>
  <si>
    <t xml:space="preserve">90 - 100 PSIG</t>
  </si>
  <si>
    <t xml:space="preserve">Installed Motor HP </t>
  </si>
  <si>
    <t xml:space="preserve">Available Mains Pwr, MW</t>
  </si>
  <si>
    <t xml:space="preserve">Present Use, MW</t>
  </si>
  <si>
    <t xml:space="preserve">Efficiency, BTU / Lb Water Evaporated</t>
  </si>
  <si>
    <t xml:space="preserve">Drying Energy Consumption Ratio, HPCL / Conventional</t>
  </si>
  <si>
    <t xml:space="preserve">Constants, Conversion Factors</t>
  </si>
  <si>
    <r>
      <rPr>
        <sz val="10"/>
        <rFont val="Times New Roman"/>
        <family val="1"/>
        <charset val="1"/>
      </rPr>
      <t xml:space="preserve">Furnace &amp;</t>
    </r>
    <r>
      <rPr>
        <b val="true"/>
        <sz val="10"/>
        <rFont val="Times New Roman"/>
        <family val="1"/>
        <charset val="1"/>
      </rPr>
      <t xml:space="preserve"> </t>
    </r>
    <r>
      <rPr>
        <sz val="10"/>
        <rFont val="Times New Roman"/>
        <family val="1"/>
        <charset val="1"/>
      </rPr>
      <t xml:space="preserve">Boiler Efficiency</t>
    </r>
  </si>
  <si>
    <t xml:space="preserve">Run Hours Per Year</t>
  </si>
  <si>
    <t xml:space="preserve">Steam Temp, Deg F</t>
  </si>
  <si>
    <r>
      <rPr>
        <sz val="10"/>
        <rFont val="Times New Roman"/>
        <family val="1"/>
        <charset val="1"/>
      </rPr>
      <t xml:space="preserve">Steam, Heat</t>
    </r>
    <r>
      <rPr>
        <vertAlign val="subscript"/>
        <sz val="13"/>
        <rFont val="Times New Roman"/>
        <family val="1"/>
        <charset val="1"/>
      </rPr>
      <t xml:space="preserve">vap</t>
    </r>
    <r>
      <rPr>
        <sz val="10"/>
        <rFont val="Times New Roman"/>
        <family val="1"/>
        <charset val="1"/>
      </rPr>
      <t xml:space="preserve">, BTU / Lb</t>
    </r>
  </si>
  <si>
    <t xml:space="preserve">BTU / KWH</t>
  </si>
  <si>
    <t xml:space="preserve">Note 1: Electrical consumption common to both Conventional and HPCL configurations, e.g blowers, is ignored.</t>
  </si>
  <si>
    <t xml:space="preserve">Therm / KWH</t>
  </si>
  <si>
    <t xml:space="preserve"> Self Propelled Scientific, LLC</t>
  </si>
  <si>
    <t xml:space="preserve">Note 2: Yellow highlighted cells from HPCL Dryer simulation software; OptiCalc Sim tab.</t>
  </si>
  <si>
    <t xml:space="preserve">KWH / Therm</t>
  </si>
  <si>
    <t xml:space="preserve"> Santa Rosa, CA 95401</t>
  </si>
  <si>
    <t xml:space="preserve">Note 3: Dryer operating parameters and utility data from dryer vendor. </t>
  </si>
  <si>
    <t xml:space="preserve">Natural Gas, BTU/ SCF</t>
  </si>
  <si>
    <t xml:space="preserve"> 860 202 2021</t>
  </si>
  <si>
    <t xml:space="preserve"> </t>
  </si>
  <si>
    <t xml:space="preserve">Note 4: Gas and electric utility rates from EIA.</t>
  </si>
  <si>
    <t xml:space="preserve">BTU/Therm</t>
  </si>
  <si>
    <t xml:space="preserve"> May 17, 2024</t>
  </si>
  <si>
    <t xml:space="preserve">Note 4: </t>
  </si>
  <si>
    <t xml:space="preserve">New line item added (light green)  “Additional Heat Pump Blower Power”.</t>
  </si>
  <si>
    <r>
      <rPr>
        <sz val="9"/>
        <color rgb="FF0000FF"/>
        <rFont val="Arial"/>
        <family val="2"/>
        <charset val="1"/>
      </rPr>
      <t xml:space="preserve">This assumes approximately </t>
    </r>
    <r>
      <rPr>
        <b val="true"/>
        <sz val="9"/>
        <color rgb="FFFF00FF"/>
        <rFont val="Arial"/>
        <family val="2"/>
        <charset val="1"/>
      </rPr>
      <t xml:space="preserve">450</t>
    </r>
    <r>
      <rPr>
        <sz val="9"/>
        <color rgb="FF0000FF"/>
        <rFont val="Arial"/>
        <family val="2"/>
        <charset val="1"/>
      </rPr>
      <t xml:space="preserve"> additional blower HP, to accommodate high heat pump airflow per Opticalc,</t>
    </r>
  </si>
  <si>
    <t xml:space="preserve">and /or additional blower(s) for dual air loop configuration.</t>
  </si>
  <si>
    <r>
      <rPr>
        <b val="true"/>
        <i val="true"/>
        <sz val="11"/>
        <color rgb="FF0000FF"/>
        <rFont val="Times New Roman"/>
        <family val="1"/>
        <charset val="1"/>
      </rPr>
      <t xml:space="preserve">Heat Pump Closed Loop Spray Drying ~ </t>
    </r>
    <r>
      <rPr>
        <b val="true"/>
        <sz val="11"/>
        <color rgb="FF0000FF"/>
        <rFont val="Times New Roman"/>
        <family val="1"/>
        <charset val="1"/>
      </rPr>
      <t xml:space="preserve">10K Lb / Hr Class ~ Retrofit Energy Savings Projection,</t>
    </r>
    <r>
      <rPr>
        <b val="true"/>
        <sz val="11"/>
        <color rgb="FF0000E9"/>
        <rFont val="Times New Roman"/>
        <family val="1"/>
        <charset val="1"/>
      </rPr>
      <t xml:space="preserve"> WPC 80</t>
    </r>
  </si>
  <si>
    <r>
      <rPr>
        <b val="true"/>
        <sz val="10"/>
        <rFont val="Times New Roman"/>
        <family val="1"/>
        <charset val="1"/>
      </rPr>
      <t xml:space="preserve">Nominal Utility Data for Conventional Spray Dryer </t>
    </r>
    <r>
      <rPr>
        <vertAlign val="superscript"/>
        <sz val="13"/>
        <rFont val="Times New Roman"/>
        <family val="1"/>
        <charset val="1"/>
      </rPr>
      <t xml:space="preserve">Note 2</t>
    </r>
  </si>
  <si>
    <r>
      <rPr>
        <b val="true"/>
        <sz val="10"/>
        <rFont val="Times New Roman"/>
        <family val="1"/>
        <charset val="1"/>
      </rPr>
      <t xml:space="preserve">Energy Cost Basis</t>
    </r>
    <r>
      <rPr>
        <sz val="10"/>
        <rFont val="Times New Roman"/>
        <family val="1"/>
        <charset val="1"/>
      </rPr>
      <t xml:space="preserve"> </t>
    </r>
    <r>
      <rPr>
        <vertAlign val="superscript"/>
        <sz val="13"/>
        <rFont val="Times New Roman"/>
        <family val="1"/>
        <charset val="1"/>
      </rPr>
      <t xml:space="preserve">Note 3</t>
    </r>
  </si>
  <si>
    <t xml:space="preserve">Retrofit Cost</t>
  </si>
  <si>
    <t xml:space="preserve">ROI, Years</t>
  </si>
  <si>
    <t xml:space="preserve">Note 1: Electrical consumption common to both Conventional and HPCL configurations is ignored.</t>
  </si>
  <si>
    <t xml:space="preserve">Self Propelled Scientific</t>
  </si>
  <si>
    <t xml:space="preserve">Note 2: Dryer operating parameters and utility data from dryer OEM. </t>
  </si>
  <si>
    <t xml:space="preserve">info@selfpropelled.com</t>
  </si>
  <si>
    <t xml:space="preserve">Note 3: Gas and electric utility rates from EIA.</t>
  </si>
  <si>
    <t xml:space="preserve">860 202 2021</t>
  </si>
  <si>
    <t xml:space="preserve">November, 2024</t>
  </si>
  <si>
    <t xml:space="preserve">Heat Pump Closed Loop Spray Drying</t>
  </si>
  <si>
    <r>
      <rPr>
        <sz val="10"/>
        <rFont val="Times New Roman"/>
        <family val="1"/>
        <charset val="1"/>
      </rPr>
      <t xml:space="preserve">Nominal Capital Cost v Annual CO</t>
    </r>
    <r>
      <rPr>
        <vertAlign val="sub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Reduction</t>
    </r>
  </si>
  <si>
    <t xml:space="preserve">U.S. Projected Environmental Benefits</t>
  </si>
  <si>
    <t xml:space="preserve">Retrofit Cost per Dryer</t>
  </si>
  <si>
    <t xml:space="preserve">Therms Saved per Dryer Year</t>
  </si>
  <si>
    <t xml:space="preserve">Estimated U.S. Total Installed Base</t>
  </si>
  <si>
    <r>
      <rPr>
        <sz val="10"/>
        <rFont val="Times New Roman"/>
        <family val="1"/>
        <charset val="1"/>
      </rPr>
      <t xml:space="preserve">CO</t>
    </r>
    <r>
      <rPr>
        <vertAlign val="subscript"/>
        <sz val="10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Saved, Tons per Dryer Year</t>
    </r>
  </si>
  <si>
    <r>
      <rPr>
        <sz val="10"/>
        <color rgb="FF0000FF"/>
        <rFont val="Times New Roman"/>
        <family val="1"/>
        <charset val="1"/>
      </rPr>
      <t xml:space="preserve">Capital Cost per Annual Ton CO</t>
    </r>
    <r>
      <rPr>
        <vertAlign val="subscript"/>
        <sz val="10"/>
        <color rgb="FF0000FF"/>
        <rFont val="Times New Roman"/>
        <family val="1"/>
        <charset val="1"/>
      </rPr>
      <t xml:space="preserve">2</t>
    </r>
    <r>
      <rPr>
        <sz val="10"/>
        <color rgb="FF0000FF"/>
        <rFont val="Times New Roman"/>
        <family val="1"/>
        <charset val="1"/>
      </rPr>
      <t xml:space="preserve"> Saved</t>
    </r>
  </si>
  <si>
    <t xml:space="preserve">Avg Therms Saved per Dryer Year</t>
  </si>
  <si>
    <t xml:space="preserve">Therms Saved per Year</t>
  </si>
  <si>
    <r>
      <rPr>
        <sz val="9"/>
        <rFont val="Helvetica Neue"/>
        <family val="0"/>
        <charset val="1"/>
      </rPr>
      <t xml:space="preserve">Comparative Example: London Low Carbon Heat Project</t>
    </r>
    <r>
      <rPr>
        <sz val="8"/>
        <rFont val="Helvetica Neue"/>
        <family val="0"/>
        <charset val="1"/>
      </rPr>
      <t xml:space="preserve"> </t>
    </r>
    <r>
      <rPr>
        <vertAlign val="superscript"/>
        <sz val="9"/>
        <rFont val="Helvetica Neue"/>
        <family val="0"/>
        <charset val="1"/>
      </rPr>
      <t xml:space="preserve">1</t>
    </r>
  </si>
  <si>
    <t xml:space="preserve">BTU Saved per Year</t>
  </si>
  <si>
    <t xml:space="preserve">Total Cost</t>
  </si>
  <si>
    <r>
      <rPr>
        <sz val="9"/>
        <rFont val="Helvetica Neue"/>
        <family val="0"/>
        <charset val="1"/>
      </rPr>
      <t xml:space="preserve">CO</t>
    </r>
    <r>
      <rPr>
        <b val="true"/>
        <vertAlign val="subscript"/>
        <sz val="9"/>
        <rFont val="Helvetica Neue"/>
        <family val="0"/>
        <charset val="1"/>
      </rPr>
      <t xml:space="preserve">2</t>
    </r>
    <r>
      <rPr>
        <sz val="9"/>
        <rFont val="Helvetica Neue"/>
        <family val="0"/>
        <charset val="1"/>
      </rPr>
      <t xml:space="preserve"> Saved, Tons per Year</t>
    </r>
  </si>
  <si>
    <r>
      <rPr>
        <sz val="10"/>
        <rFont val="Times New Roman"/>
        <family val="1"/>
        <charset val="1"/>
      </rPr>
      <t xml:space="preserve">CO</t>
    </r>
    <r>
      <rPr>
        <vertAlign val="subscript"/>
        <sz val="12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Saved, Lbs per Year</t>
    </r>
  </si>
  <si>
    <r>
      <rPr>
        <i val="true"/>
        <sz val="9"/>
        <color rgb="FF0000FF"/>
        <rFont val="Helvetica Neue"/>
        <family val="0"/>
        <charset val="1"/>
      </rPr>
      <t xml:space="preserve">Capital Cost per Annual Ton CO</t>
    </r>
    <r>
      <rPr>
        <b val="true"/>
        <i val="true"/>
        <vertAlign val="subscript"/>
        <sz val="9"/>
        <color rgb="FF0000FF"/>
        <rFont val="Helvetica Neue"/>
        <family val="0"/>
        <charset val="1"/>
      </rPr>
      <t xml:space="preserve">2</t>
    </r>
    <r>
      <rPr>
        <i val="true"/>
        <sz val="9"/>
        <color rgb="FF0000FF"/>
        <rFont val="Helvetica Neue"/>
        <family val="0"/>
        <charset val="1"/>
      </rPr>
      <t xml:space="preserve"> Saved</t>
    </r>
  </si>
  <si>
    <r>
      <rPr>
        <sz val="10"/>
        <rFont val="Times New Roman"/>
        <family val="1"/>
        <charset val="1"/>
      </rPr>
      <t xml:space="preserve">CO</t>
    </r>
    <r>
      <rPr>
        <vertAlign val="subscript"/>
        <sz val="12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Saved, Tons per Year</t>
    </r>
  </si>
  <si>
    <r>
      <rPr>
        <vertAlign val="superscript"/>
        <sz val="10"/>
        <color rgb="FF808080"/>
        <rFont val="Arial"/>
        <family val="2"/>
        <charset val="1"/>
      </rPr>
      <t xml:space="preserve">1</t>
    </r>
    <r>
      <rPr>
        <sz val="9"/>
        <color rgb="FF808080"/>
        <rFont val="Arial"/>
        <family val="2"/>
        <charset val="1"/>
      </rPr>
      <t xml:space="preserve"> https://www.theguardian.com/uk-news/2024/nov/06/london-heat-network-low-carbon-heating-westminster</t>
    </r>
  </si>
  <si>
    <t xml:space="preserve">Estimated U.S. Installed Base</t>
  </si>
  <si>
    <t xml:space="preserve">Annual Total Dryer Market</t>
  </si>
  <si>
    <t xml:space="preserve">Average Installed Cost / Dryer</t>
  </si>
  <si>
    <t xml:space="preserve">Estimated  Dryers / Year</t>
  </si>
  <si>
    <t xml:space="preserve">Estimated Total Dryers Over 20 Years</t>
  </si>
  <si>
    <t xml:space="preserve">See Introduction Slide Deck, Slide 1.</t>
  </si>
  <si>
    <r>
      <rPr>
        <sz val="10"/>
        <rFont val="Times New Roman"/>
        <family val="1"/>
        <charset val="1"/>
      </rPr>
      <t xml:space="preserve">CO</t>
    </r>
    <r>
      <rPr>
        <vertAlign val="subscript"/>
        <sz val="12"/>
        <rFont val="Times New Roman"/>
        <family val="1"/>
        <charset val="1"/>
      </rPr>
      <t xml:space="preserve">2</t>
    </r>
    <r>
      <rPr>
        <sz val="10"/>
        <rFont val="Times New Roman"/>
        <family val="1"/>
        <charset val="1"/>
      </rPr>
      <t xml:space="preserve"> Lbs per Therm of Natural Gas</t>
    </r>
  </si>
  <si>
    <t xml:space="preserve">Spray Dryer OptiCalc Sim</t>
  </si>
  <si>
    <t xml:space="preserve">*** Givens ***</t>
  </si>
  <si>
    <t xml:space="preserve">Refrigerant</t>
  </si>
  <si>
    <t xml:space="preserve">r142b</t>
  </si>
  <si>
    <t xml:space="preserve">Drying Chamber In Temp</t>
  </si>
  <si>
    <t xml:space="preserve">Deg F</t>
  </si>
  <si>
    <t xml:space="preserve">Drying Rate</t>
  </si>
  <si>
    <t xml:space="preserve">lb / hr</t>
  </si>
  <si>
    <t xml:space="preserve">Dry Air Mass Flow</t>
  </si>
  <si>
    <t xml:space="preserve">Evaporator Approach</t>
  </si>
  <si>
    <t xml:space="preserve">Evaporator Superheat</t>
  </si>
  <si>
    <t xml:space="preserve">Condenser Approach</t>
  </si>
  <si>
    <t xml:space="preserve">Dew Point Drying Chamber Out</t>
  </si>
  <si>
    <t xml:space="preserve">Compressor Motor Efficiency</t>
  </si>
  <si>
    <t xml:space="preserve">%</t>
  </si>
  <si>
    <t xml:space="preserve">Compression Efficiency</t>
  </si>
  <si>
    <t xml:space="preserve">Compressor Volumetric Efficiency</t>
  </si>
  <si>
    <t xml:space="preserve">Air Economizer Effectiveness</t>
  </si>
  <si>
    <t xml:space="preserve">Compressor Displacement</t>
  </si>
  <si>
    <t xml:space="preserve">CFH</t>
  </si>
  <si>
    <t xml:space="preserve">Refrigerant Economizer Spec</t>
  </si>
  <si>
    <t xml:space="preserve">BTU / h</t>
  </si>
  <si>
    <t xml:space="preserve">Room Temp</t>
  </si>
  <si>
    <t xml:space="preserve">Room RH</t>
  </si>
  <si>
    <t xml:space="preserve">Subcooler Max Airflow</t>
  </si>
  <si>
    <t xml:space="preserve">CFM</t>
  </si>
  <si>
    <t xml:space="preserve">*** Air Circuit ***</t>
  </si>
  <si>
    <t xml:space="preserve">*** Drying Chamber ***</t>
  </si>
  <si>
    <t xml:space="preserve">Drying Chamber Inlet Temp</t>
  </si>
  <si>
    <t xml:space="preserve">Drying Chamber Inlet Mixing Ratio</t>
  </si>
  <si>
    <t xml:space="preserve">grains / lb</t>
  </si>
  <si>
    <t xml:space="preserve">Drying Chamber Inlet Relative Humidity</t>
  </si>
  <si>
    <t xml:space="preserve">Drying Chamber Inlet Dew Point</t>
  </si>
  <si>
    <t xml:space="preserve">Drying Chamber Inlet Enthalpy</t>
  </si>
  <si>
    <t xml:space="preserve">BTU / lb</t>
  </si>
  <si>
    <t xml:space="preserve">Drying Chamber Inlet Mass Flow</t>
  </si>
  <si>
    <t xml:space="preserve">Drying Chamber Exhaust Temp</t>
  </si>
  <si>
    <t xml:space="preserve">Drying Chamber Exhaust Mixing Ratio</t>
  </si>
  <si>
    <t xml:space="preserve">Drying Chamber Exhaust Relative Humidity</t>
  </si>
  <si>
    <t xml:space="preserve">Drying Chamber Exhaust Dew Point</t>
  </si>
  <si>
    <t xml:space="preserve">Drying Chamber Exhaust Enthalpy</t>
  </si>
  <si>
    <t xml:space="preserve">Drying Chamber Exhaust Mass Flow</t>
  </si>
  <si>
    <t xml:space="preserve">*** Economizer Cooling Side ***</t>
  </si>
  <si>
    <t xml:space="preserve">Economizer Inlet Temp</t>
  </si>
  <si>
    <t xml:space="preserve">Economizer Inlet Mixing Ratio</t>
  </si>
  <si>
    <t xml:space="preserve">Economizer Inlet Relative Humidity</t>
  </si>
  <si>
    <t xml:space="preserve">Economizer Inlet Dew Point</t>
  </si>
  <si>
    <t xml:space="preserve">Economizer Inlet Enthalpy</t>
  </si>
  <si>
    <t xml:space="preserve">Economizer Inlet Mass Flow</t>
  </si>
  <si>
    <t xml:space="preserve">Economizer Exhaust Temp</t>
  </si>
  <si>
    <t xml:space="preserve">Economizer Exhaust Mixing Ratio</t>
  </si>
  <si>
    <t xml:space="preserve">Economizer Exhaust Relative Humidity</t>
  </si>
  <si>
    <t xml:space="preserve">Economizer Exhaust Dew Point</t>
  </si>
  <si>
    <t xml:space="preserve">Economizer Exhaust Enthalpy</t>
  </si>
  <si>
    <t xml:space="preserve">Economizer Exhaust Mass Flow</t>
  </si>
  <si>
    <t xml:space="preserve">*** Evaporator ***</t>
  </si>
  <si>
    <t xml:space="preserve">Evaporator Inlet Temp</t>
  </si>
  <si>
    <t xml:space="preserve">Evaporator Inlet Mixing Ratio</t>
  </si>
  <si>
    <t xml:space="preserve">Evaporator Inlet Relative Humidity</t>
  </si>
  <si>
    <t xml:space="preserve">Evaporator Inlet Dew Point</t>
  </si>
  <si>
    <t xml:space="preserve">Evaporator Inlet Enthalpy</t>
  </si>
  <si>
    <t xml:space="preserve">Evaporator Inlet Mass Flow</t>
  </si>
  <si>
    <t xml:space="preserve">Evaporator Exhaust Temp</t>
  </si>
  <si>
    <t xml:space="preserve">Evaporator Exhaust Mixing Ratio</t>
  </si>
  <si>
    <t xml:space="preserve">Evaporator Exhaust Relative Humidity</t>
  </si>
  <si>
    <t xml:space="preserve">Evaporator Exhaust Dew Point</t>
  </si>
  <si>
    <t xml:space="preserve">Evaporator Exhaust Enthalpy</t>
  </si>
  <si>
    <t xml:space="preserve">Evaporator Exhaust Mass Flow</t>
  </si>
  <si>
    <t xml:space="preserve">*** Economizer Heating Side ***</t>
  </si>
  <si>
    <t xml:space="preserve">*** Condenser ***</t>
  </si>
  <si>
    <t xml:space="preserve">Condenser Inlet Temp</t>
  </si>
  <si>
    <t xml:space="preserve">Condenser Inlet Mixing Ratio</t>
  </si>
  <si>
    <t xml:space="preserve">Condenser Inlet Relative Humidity</t>
  </si>
  <si>
    <t xml:space="preserve">Condenser Inlet Dew Point</t>
  </si>
  <si>
    <t xml:space="preserve">Condenser Inlet Enthalpy</t>
  </si>
  <si>
    <t xml:space="preserve">Condenser Inlet Mass Flow</t>
  </si>
  <si>
    <t xml:space="preserve">Condenser Exhaust Temp</t>
  </si>
  <si>
    <t xml:space="preserve">Condenser Exhaust Mixing Ratio</t>
  </si>
  <si>
    <t xml:space="preserve">Condenser Exhaust Relative Humidity</t>
  </si>
  <si>
    <t xml:space="preserve">Condenser Exhaust Dew Point</t>
  </si>
  <si>
    <t xml:space="preserve">Condenser Exhaust Enthalpy</t>
  </si>
  <si>
    <t xml:space="preserve">Condenser Exhaust Mass Flow</t>
  </si>
  <si>
    <t xml:space="preserve">*** Refrigerant Circuit ***</t>
  </si>
  <si>
    <t xml:space="preserve">Evaporator Inlet Entropy</t>
  </si>
  <si>
    <t xml:space="preserve">BTU / lb R</t>
  </si>
  <si>
    <t xml:space="preserve">Evaporator Inlet Quality</t>
  </si>
  <si>
    <t xml:space="preserve">Evaporator Saturation Temp</t>
  </si>
  <si>
    <t xml:space="preserve">Evaporator Saturation Pressure</t>
  </si>
  <si>
    <t xml:space="preserve">Evaporator Exhaust Entropy</t>
  </si>
  <si>
    <t xml:space="preserve">Evaporator Exhaust Quality</t>
  </si>
  <si>
    <t xml:space="preserve">.</t>
  </si>
  <si>
    <t xml:space="preserve">Economizer Inlet Entropy</t>
  </si>
  <si>
    <t xml:space="preserve">Economizer Exhaust Entropy</t>
  </si>
  <si>
    <t xml:space="preserve">*** Compressor ***</t>
  </si>
  <si>
    <t xml:space="preserve">Compressor Inlet Temp</t>
  </si>
  <si>
    <t xml:space="preserve">Compressor Inlet Enthalpy</t>
  </si>
  <si>
    <t xml:space="preserve">Compressor Inlet Entropy</t>
  </si>
  <si>
    <t xml:space="preserve">Compressor Shell Temp</t>
  </si>
  <si>
    <t xml:space="preserve">Compressor Shell Enthalpy</t>
  </si>
  <si>
    <t xml:space="preserve">Compressor Shell Entropy</t>
  </si>
  <si>
    <t xml:space="preserve">Compressor Exhaust Temp</t>
  </si>
  <si>
    <t xml:space="preserve">Compressor Exhaust Enthalpy</t>
  </si>
  <si>
    <t xml:space="preserve">Compressor Exhaust Entropy</t>
  </si>
  <si>
    <t xml:space="preserve">Condenser Inlet Entropy</t>
  </si>
  <si>
    <t xml:space="preserve">Condenser Inlet Quality</t>
  </si>
  <si>
    <t xml:space="preserve">Condenser Saturation Temp</t>
  </si>
  <si>
    <t xml:space="preserve">Condenser Saturation Pressure</t>
  </si>
  <si>
    <t xml:space="preserve">Condenser Exhaust Entropy</t>
  </si>
  <si>
    <t xml:space="preserve">Condenser Exhaust Quality</t>
  </si>
  <si>
    <t xml:space="preserve">*** Subcooler ***</t>
  </si>
  <si>
    <t xml:space="preserve">Subcooler Inlet Temp</t>
  </si>
  <si>
    <t xml:space="preserve">Subcooler Inlet Enthalpy</t>
  </si>
  <si>
    <t xml:space="preserve">Subcooler Inlet Entropy</t>
  </si>
  <si>
    <t xml:space="preserve">Subcooler Inlet Quality</t>
  </si>
  <si>
    <t xml:space="preserve">Subcooler Exhaust Temp</t>
  </si>
  <si>
    <t xml:space="preserve">Subcooler Exhaust Enthalpy</t>
  </si>
  <si>
    <t xml:space="preserve">Subcooler Exhaust Entropy</t>
  </si>
  <si>
    <t xml:space="preserve">Subcooler Exhaust Quality</t>
  </si>
  <si>
    <t xml:space="preserve">Economizer Inlet Quality</t>
  </si>
  <si>
    <t xml:space="preserve">Economizer Exhaust Quality</t>
  </si>
  <si>
    <t xml:space="preserve">*** Expansion Valve ***</t>
  </si>
  <si>
    <t xml:space="preserve">Expansion Valve Inlet Temp</t>
  </si>
  <si>
    <t xml:space="preserve">Expansion Valve Inlet Enthalpy</t>
  </si>
  <si>
    <t xml:space="preserve">Expansion Valve Inlet Entropy</t>
  </si>
  <si>
    <t xml:space="preserve">Expansion Valve Inlet Quality</t>
  </si>
  <si>
    <t xml:space="preserve">Expansion Valve Exhaust Temp</t>
  </si>
  <si>
    <t xml:space="preserve">Expansion Valve Exhaust Enthalpy</t>
  </si>
  <si>
    <t xml:space="preserve">Expansion Valve Exhaust Entropy</t>
  </si>
  <si>
    <t xml:space="preserve">Expansion Valve Exhaust Quality</t>
  </si>
  <si>
    <t xml:space="preserve">*** Performance ***</t>
  </si>
  <si>
    <t xml:space="preserve">Q Compressor</t>
  </si>
  <si>
    <t xml:space="preserve">BTU / hr</t>
  </si>
  <si>
    <t xml:space="preserve">Q Evaporator</t>
  </si>
  <si>
    <t xml:space="preserve">Q Condenser</t>
  </si>
  <si>
    <t xml:space="preserve">Q Air Economizer</t>
  </si>
  <si>
    <t xml:space="preserve">Q Ref Economizer</t>
  </si>
  <si>
    <t xml:space="preserve">Refrigerant Mass Flow</t>
  </si>
  <si>
    <t xml:space="preserve">Total Drying Capacity</t>
  </si>
  <si>
    <t xml:space="preserve">Q Subcooler</t>
  </si>
  <si>
    <r>
      <rPr>
        <sz val="10"/>
        <color rgb="FF800080"/>
        <rFont val="Times New Roman"/>
        <family val="1"/>
        <charset val="1"/>
      </rPr>
      <t xml:space="preserve">COP</t>
    </r>
    <r>
      <rPr>
        <vertAlign val="subscript"/>
        <sz val="10"/>
        <color rgb="FF800080"/>
        <rFont val="Times New Roman"/>
        <family val="1"/>
        <charset val="1"/>
      </rPr>
      <t xml:space="preserve">C</t>
    </r>
  </si>
  <si>
    <r>
      <rPr>
        <sz val="10"/>
        <color rgb="FF800080"/>
        <rFont val="Times New Roman"/>
        <family val="1"/>
        <charset val="1"/>
      </rPr>
      <t xml:space="preserve">COP</t>
    </r>
    <r>
      <rPr>
        <vertAlign val="subscript"/>
        <sz val="10"/>
        <color rgb="FF800080"/>
        <rFont val="Times New Roman"/>
        <family val="1"/>
        <charset val="1"/>
      </rPr>
      <t xml:space="preserve">H</t>
    </r>
  </si>
  <si>
    <t xml:space="preserve">Drying Efficiency</t>
  </si>
</sst>
</file>

<file path=xl/styles.xml><?xml version="1.0" encoding="utf-8"?>
<styleSheet xmlns="http://schemas.openxmlformats.org/spreadsheetml/2006/main">
  <numFmts count="24">
    <numFmt numFmtId="164" formatCode="General"/>
    <numFmt numFmtId="165" formatCode="0.00%"/>
    <numFmt numFmtId="166" formatCode="#,##0"/>
    <numFmt numFmtId="167" formatCode="#,##0.0"/>
    <numFmt numFmtId="168" formatCode="0%"/>
    <numFmt numFmtId="169" formatCode="0.0000"/>
    <numFmt numFmtId="170" formatCode="[$$-409]#,##0;[RED]\-[$$-409]#,##0"/>
    <numFmt numFmtId="171" formatCode="#,##0.00"/>
    <numFmt numFmtId="172" formatCode="[$$-409]#,##0.0000;[RED]\-[$$-409]#,##0.0000"/>
    <numFmt numFmtId="173" formatCode="[$$-409]#,###;[RED]\-[$$-409]#,###"/>
    <numFmt numFmtId="174" formatCode="[$$-409]#,###;\-[$$-409]#,###"/>
    <numFmt numFmtId="175" formatCode="[$$-409]#,###.00;[RED]\-[$$-409]#,###.00"/>
    <numFmt numFmtId="176" formatCode="[$$-409]#,##0;\-[$$-409]#,##0"/>
    <numFmt numFmtId="177" formatCode="[$$-409]#,##0.00;[RED]\-[$$-409]#,##0.00"/>
    <numFmt numFmtId="178" formatCode="0.0"/>
    <numFmt numFmtId="179" formatCode="[$$-409]#,##0.000;[RED]\-[$$-409]#,##0.000"/>
    <numFmt numFmtId="180" formatCode="0.00"/>
    <numFmt numFmtId="181" formatCode="0.0%"/>
    <numFmt numFmtId="182" formatCode="#,##0.00000"/>
    <numFmt numFmtId="183" formatCode="@"/>
    <numFmt numFmtId="184" formatCode="#,##0.000"/>
    <numFmt numFmtId="185" formatCode="#,###"/>
    <numFmt numFmtId="186" formatCode="0.00E+00"/>
    <numFmt numFmtId="187" formatCode="General"/>
  </numFmts>
  <fonts count="6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0"/>
      <charset val="1"/>
    </font>
    <font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i val="true"/>
      <sz val="11"/>
      <color rgb="FF0000FF"/>
      <name val="Times New Roman"/>
      <family val="1"/>
      <charset val="1"/>
    </font>
    <font>
      <b val="true"/>
      <sz val="11"/>
      <color rgb="FF0000FF"/>
      <name val="Times New Roman"/>
      <family val="1"/>
      <charset val="1"/>
    </font>
    <font>
      <b val="true"/>
      <sz val="10"/>
      <color rgb="FF0000E9"/>
      <name val="Times New Roman"/>
      <family val="1"/>
      <charset val="1"/>
    </font>
    <font>
      <b val="true"/>
      <i val="true"/>
      <sz val="11"/>
      <name val="Times New Roman"/>
      <family val="1"/>
      <charset val="1"/>
    </font>
    <font>
      <i val="true"/>
      <sz val="10"/>
      <name val="Times New Roman"/>
      <family val="1"/>
      <charset val="1"/>
    </font>
    <font>
      <i val="true"/>
      <sz val="10"/>
      <color rgb="FF0000E9"/>
      <name val="Times New Roman"/>
      <family val="1"/>
      <charset val="1"/>
    </font>
    <font>
      <i val="true"/>
      <sz val="10"/>
      <color rgb="FF0000EE"/>
      <name val="Times New Roman"/>
      <family val="1"/>
      <charset val="1"/>
    </font>
    <font>
      <sz val="10"/>
      <color rgb="FF996600"/>
      <name val="Times New Roman"/>
      <family val="1"/>
      <charset val="1"/>
    </font>
    <font>
      <sz val="10"/>
      <color rgb="FFCCCCCC"/>
      <name val="Times New Roman"/>
      <family val="1"/>
      <charset val="1"/>
    </font>
    <font>
      <sz val="10"/>
      <color rgb="FFC0C0C0"/>
      <name val="Times New Roman"/>
      <family val="1"/>
      <charset val="1"/>
    </font>
    <font>
      <sz val="10"/>
      <color rgb="FF0000FF"/>
      <name val="Times New Roman"/>
      <family val="1"/>
      <charset val="1"/>
    </font>
    <font>
      <sz val="10"/>
      <color rgb="FF0000E9"/>
      <name val="Times New Roman"/>
      <family val="1"/>
      <charset val="1"/>
    </font>
    <font>
      <sz val="10"/>
      <color rgb="FF0000EE"/>
      <name val="Times New Roman"/>
      <family val="1"/>
      <charset val="1"/>
    </font>
    <font>
      <sz val="11"/>
      <color rgb="FF9D00E9"/>
      <name val="Arial"/>
      <family val="2"/>
      <charset val="1"/>
    </font>
    <font>
      <sz val="11"/>
      <color rgb="FF9D00E9"/>
      <name val="Times New Roman"/>
      <family val="1"/>
      <charset val="1"/>
    </font>
    <font>
      <sz val="9"/>
      <color rgb="FF0000FF"/>
      <name val="Times New Roman"/>
      <family val="1"/>
      <charset val="1"/>
    </font>
    <font>
      <sz val="9"/>
      <color rgb="FF0000E9"/>
      <name val="Times New Roman"/>
      <family val="1"/>
      <charset val="1"/>
    </font>
    <font>
      <sz val="10"/>
      <color rgb="FF800080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8E03A3"/>
      <name val="Times New Roman"/>
      <family val="1"/>
      <charset val="1"/>
    </font>
    <font>
      <sz val="9"/>
      <name val="Arial"/>
      <family val="2"/>
      <charset val="1"/>
    </font>
    <font>
      <sz val="10"/>
      <color rgb="FF0000E9"/>
      <name val="Arial"/>
      <family val="2"/>
      <charset val="1"/>
    </font>
    <font>
      <sz val="10"/>
      <color rgb="FF9D00E9"/>
      <name val="Times New Roman"/>
      <family val="1"/>
      <charset val="1"/>
    </font>
    <font>
      <sz val="11"/>
      <color rgb="FF8E03A3"/>
      <name val="Arial"/>
      <family val="2"/>
      <charset val="1"/>
    </font>
    <font>
      <sz val="11"/>
      <color rgb="FF0000FF"/>
      <name val="Times New Roman"/>
      <family val="1"/>
      <charset val="1"/>
    </font>
    <font>
      <sz val="10"/>
      <color rgb="FF808080"/>
      <name val="Times New Roman"/>
      <family val="1"/>
      <charset val="1"/>
    </font>
    <font>
      <vertAlign val="superscript"/>
      <sz val="13"/>
      <name val="Times New Roman"/>
      <family val="1"/>
      <charset val="1"/>
    </font>
    <font>
      <sz val="10"/>
      <color rgb="FFFF00FF"/>
      <name val="Times New Roman"/>
      <family val="1"/>
      <charset val="1"/>
    </font>
    <font>
      <sz val="9"/>
      <color rgb="FF808080"/>
      <name val="Times New Roman"/>
      <family val="1"/>
      <charset val="1"/>
    </font>
    <font>
      <sz val="10"/>
      <color rgb="FF808080"/>
      <name val="Arial"/>
      <family val="2"/>
      <charset val="1"/>
    </font>
    <font>
      <vertAlign val="subscript"/>
      <sz val="13"/>
      <name val="Times New Roman"/>
      <family val="1"/>
      <charset val="1"/>
    </font>
    <font>
      <sz val="9"/>
      <color rgb="FF0000FF"/>
      <name val="Arial"/>
      <family val="2"/>
      <charset val="1"/>
    </font>
    <font>
      <sz val="10"/>
      <color rgb="FF0000FF"/>
      <name val="Arial"/>
      <family val="2"/>
      <charset val="1"/>
    </font>
    <font>
      <b val="true"/>
      <sz val="9"/>
      <color rgb="FFFF00FF"/>
      <name val="Arial"/>
      <family val="2"/>
      <charset val="1"/>
    </font>
    <font>
      <sz val="10"/>
      <color rgb="FFB2B2B2"/>
      <name val="Times New Roman"/>
      <family val="1"/>
      <charset val="1"/>
    </font>
    <font>
      <b val="true"/>
      <sz val="11"/>
      <color rgb="FF0000E9"/>
      <name val="Times New Roman"/>
      <family val="1"/>
      <charset val="1"/>
    </font>
    <font>
      <sz val="9"/>
      <color rgb="FF800000"/>
      <name val="Times New Roman"/>
      <family val="1"/>
      <charset val="1"/>
    </font>
    <font>
      <vertAlign val="subscript"/>
      <sz val="10"/>
      <name val="Times New Roman"/>
      <family val="1"/>
      <charset val="1"/>
    </font>
    <font>
      <i val="true"/>
      <sz val="10"/>
      <color rgb="FF0000FF"/>
      <name val="Times New Roman"/>
      <family val="1"/>
      <charset val="1"/>
    </font>
    <font>
      <vertAlign val="subscript"/>
      <sz val="10"/>
      <color rgb="FF0000FF"/>
      <name val="Times New Roman"/>
      <family val="1"/>
      <charset val="1"/>
    </font>
    <font>
      <sz val="9"/>
      <name val="Helvetica Neue"/>
      <family val="0"/>
      <charset val="1"/>
    </font>
    <font>
      <sz val="8"/>
      <name val="Helvetica Neue"/>
      <family val="0"/>
      <charset val="1"/>
    </font>
    <font>
      <vertAlign val="superscript"/>
      <sz val="9"/>
      <name val="Helvetica Neue"/>
      <family val="0"/>
      <charset val="1"/>
    </font>
    <font>
      <b val="true"/>
      <vertAlign val="subscript"/>
      <sz val="9"/>
      <name val="Helvetica Neue"/>
      <family val="0"/>
      <charset val="1"/>
    </font>
    <font>
      <vertAlign val="subscript"/>
      <sz val="12"/>
      <name val="Times New Roman"/>
      <family val="1"/>
      <charset val="1"/>
    </font>
    <font>
      <i val="true"/>
      <sz val="9"/>
      <color rgb="FF0000FF"/>
      <name val="Helvetica Neue"/>
      <family val="0"/>
      <charset val="1"/>
    </font>
    <font>
      <b val="true"/>
      <i val="true"/>
      <vertAlign val="subscript"/>
      <sz val="9"/>
      <color rgb="FF0000FF"/>
      <name val="Helvetica Neue"/>
      <family val="0"/>
      <charset val="1"/>
    </font>
    <font>
      <vertAlign val="superscript"/>
      <sz val="10"/>
      <color rgb="FF808080"/>
      <name val="Arial"/>
      <family val="2"/>
      <charset val="1"/>
    </font>
    <font>
      <sz val="9"/>
      <color rgb="FF808080"/>
      <name val="Arial"/>
      <family val="2"/>
      <charset val="1"/>
    </font>
    <font>
      <sz val="8"/>
      <color rgb="FF808080"/>
      <name val="Arial"/>
      <family val="2"/>
      <charset val="1"/>
    </font>
    <font>
      <sz val="10"/>
      <color rgb="FFFF00FF"/>
      <name val="Arial"/>
      <family val="2"/>
      <charset val="1"/>
    </font>
    <font>
      <i val="true"/>
      <sz val="9"/>
      <name val="Times New Roman"/>
      <family val="1"/>
      <charset val="1"/>
    </font>
    <font>
      <sz val="10"/>
      <color rgb="FF800000"/>
      <name val="Times New Roman"/>
      <family val="1"/>
      <charset val="1"/>
    </font>
    <font>
      <vertAlign val="subscript"/>
      <sz val="10"/>
      <color rgb="FF800080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E1FFCC"/>
        <bgColor rgb="FFCCFFCC"/>
      </patternFill>
    </fill>
    <fill>
      <patternFill patternType="solid">
        <fgColor rgb="FFCCFFFF"/>
        <bgColor rgb="FFCCFFCC"/>
      </patternFill>
    </fill>
    <fill>
      <patternFill patternType="solid">
        <fgColor rgb="FFECFDFC"/>
        <bgColor rgb="FFE1FFCC"/>
      </patternFill>
    </fill>
    <fill>
      <patternFill patternType="solid">
        <fgColor rgb="FFFFFFCC"/>
        <bgColor rgb="FFE1FFCC"/>
      </patternFill>
    </fill>
    <fill>
      <patternFill patternType="solid">
        <fgColor rgb="FFE8E8E8"/>
        <bgColor rgb="FFDDDDDD"/>
      </patternFill>
    </fill>
    <fill>
      <patternFill patternType="solid">
        <fgColor rgb="FFFFFF00"/>
        <bgColor rgb="FFFFFF00"/>
      </patternFill>
    </fill>
  </fills>
  <borders count="26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 style="hair"/>
      <top style="hair">
        <color rgb="FF0000FF"/>
      </top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4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1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22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3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5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3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3" fontId="1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8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1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4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1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7" fillId="4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3" fontId="31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2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7" fontId="5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8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7" fontId="5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0" fontId="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81" fontId="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81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2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5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83" fontId="5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5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1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6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9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8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78" fontId="2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85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5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85" fontId="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5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85" fontId="17" fillId="0" borderId="2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0" fontId="4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6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6" fontId="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4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7" fillId="0" borderId="2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85" fontId="4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8" fillId="0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2" fillId="0" borderId="2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0" fontId="52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85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85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7" fontId="5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5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5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5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2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Adventure Advantage 2A" xfId="20"/>
  </cellStyles>
  <colors>
    <indexedColors>
      <rgbColor rgb="FF000000"/>
      <rgbColor rgb="FFECFDF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E9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9D00E9"/>
      <rgbColor rgb="FFFF8080"/>
      <rgbColor rgb="FF0066CC"/>
      <rgbColor rgb="FFCCCCCC"/>
      <rgbColor rgb="FF000080"/>
      <rgbColor rgb="FFFF00FF"/>
      <rgbColor rgb="FFFFFF00"/>
      <rgbColor rgb="FF00FFFF"/>
      <rgbColor rgb="FF8E03A3"/>
      <rgbColor rgb="FF800000"/>
      <rgbColor rgb="FF008080"/>
      <rgbColor rgb="FF0000EE"/>
      <rgbColor rgb="FF00CCFF"/>
      <rgbColor rgb="FFE1FFCC"/>
      <rgbColor rgb="FFCCFFCC"/>
      <rgbColor rgb="FFE8E8E8"/>
      <rgbColor rgb="FF99CCFF"/>
      <rgbColor rgb="FFFF99CC"/>
      <rgbColor rgb="FFCC99FF"/>
      <rgbColor rgb="FFDDDDDD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FF"/>
    <pageSetUpPr fitToPage="false"/>
  </sheetPr>
  <dimension ref="A1:P87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C32" activeCellId="0" sqref="C3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2" width="44.45"/>
    <col collapsed="false" customWidth="true" hidden="false" outlineLevel="0" max="3" min="3" style="3" width="19.46"/>
    <col collapsed="false" customWidth="true" hidden="false" outlineLevel="0" max="4" min="4" style="4" width="19.46"/>
    <col collapsed="false" customWidth="true" hidden="false" outlineLevel="0" max="5" min="5" style="1" width="6.01"/>
    <col collapsed="false" customWidth="true" hidden="false" outlineLevel="0" max="6" min="6" style="1" width="22.3"/>
    <col collapsed="false" customWidth="true" hidden="false" outlineLevel="0" max="7" min="7" style="1" width="27.89"/>
    <col collapsed="false" customWidth="true" hidden="false" outlineLevel="0" max="8" min="8" style="1" width="19.46"/>
    <col collapsed="false" customWidth="true" hidden="false" outlineLevel="0" max="9" min="9" style="1" width="13.15"/>
    <col collapsed="false" customWidth="true" hidden="false" outlineLevel="0" max="10" min="10" style="1" width="16.43"/>
    <col collapsed="false" customWidth="false" hidden="false" outlineLevel="0" max="11" min="11" style="1" width="11.53"/>
    <col collapsed="false" customWidth="true" hidden="false" outlineLevel="0" max="12" min="12" style="1" width="3.67"/>
    <col collapsed="false" customWidth="true" hidden="false" outlineLevel="0" max="13" min="13" style="1" width="14.76"/>
    <col collapsed="false" customWidth="true" hidden="false" outlineLevel="0" max="14" min="14" style="1" width="21.52"/>
    <col collapsed="false" customWidth="false" hidden="false" outlineLevel="0" max="1023" min="15" style="1" width="11.53"/>
    <col collapsed="false" customWidth="false" hidden="false" outlineLevel="0" max="1024" min="1024" style="5" width="11.53"/>
  </cols>
  <sheetData>
    <row r="1" customFormat="false" ht="12.8" hidden="false" customHeight="false" outlineLevel="0" collapsed="false">
      <c r="B1" s="1"/>
      <c r="C1" s="1"/>
      <c r="D1" s="1"/>
      <c r="E1" s="6"/>
    </row>
    <row r="2" customFormat="false" ht="12.8" hidden="false" customHeight="false" outlineLevel="0" collapsed="false">
      <c r="B2" s="1"/>
      <c r="C2" s="1"/>
      <c r="D2" s="1"/>
      <c r="E2" s="6"/>
    </row>
    <row r="3" customFormat="false" ht="15.35" hidden="false" customHeight="true" outlineLevel="0" collapsed="false">
      <c r="B3" s="7" t="s">
        <v>0</v>
      </c>
      <c r="C3" s="7"/>
      <c r="D3" s="7"/>
      <c r="E3" s="7"/>
      <c r="F3" s="7"/>
      <c r="G3" s="7"/>
      <c r="H3" s="7"/>
      <c r="I3" s="7"/>
      <c r="J3" s="7"/>
      <c r="K3" s="7"/>
    </row>
    <row r="4" customFormat="false" ht="15.35" hidden="false" customHeight="true" outlineLevel="0" collapsed="false">
      <c r="B4" s="8"/>
      <c r="C4" s="9"/>
      <c r="D4" s="9"/>
      <c r="E4" s="6"/>
      <c r="F4" s="10"/>
      <c r="G4" s="11"/>
      <c r="H4" s="11"/>
      <c r="I4" s="11"/>
      <c r="J4" s="11"/>
      <c r="K4" s="11"/>
    </row>
    <row r="5" customFormat="false" ht="12.8" hidden="false" customHeight="false" outlineLevel="0" collapsed="false">
      <c r="B5" s="1"/>
      <c r="C5" s="1"/>
      <c r="D5" s="1"/>
      <c r="E5" s="5"/>
      <c r="F5" s="5"/>
      <c r="G5" s="5"/>
      <c r="H5" s="5"/>
      <c r="I5" s="5"/>
      <c r="J5" s="5"/>
      <c r="K5" s="5"/>
    </row>
    <row r="6" customFormat="false" ht="13.8" hidden="false" customHeight="false" outlineLevel="0" collapsed="false">
      <c r="B6" s="12" t="s">
        <v>1</v>
      </c>
      <c r="C6" s="12"/>
      <c r="D6" s="12"/>
      <c r="E6" s="6"/>
      <c r="F6" s="12" t="s">
        <v>2</v>
      </c>
      <c r="G6" s="12"/>
      <c r="H6" s="12"/>
      <c r="I6" s="12"/>
      <c r="J6" s="12"/>
      <c r="K6" s="12"/>
      <c r="L6" s="3"/>
      <c r="M6" s="2"/>
    </row>
    <row r="7" customFormat="false" ht="12.8" hidden="false" customHeight="false" outlineLevel="0" collapsed="false">
      <c r="B7" s="13"/>
      <c r="C7" s="14" t="s">
        <v>3</v>
      </c>
      <c r="D7" s="15" t="s">
        <v>4</v>
      </c>
      <c r="F7" s="13"/>
      <c r="G7" s="16"/>
      <c r="H7" s="14" t="s">
        <v>3</v>
      </c>
      <c r="I7" s="14"/>
      <c r="J7" s="15" t="s">
        <v>4</v>
      </c>
      <c r="K7" s="15"/>
    </row>
    <row r="8" customFormat="false" ht="12.8" hidden="false" customHeight="false" outlineLevel="0" collapsed="false">
      <c r="B8" s="17"/>
      <c r="C8" s="18"/>
      <c r="D8" s="18"/>
      <c r="F8" s="19"/>
      <c r="G8" s="5"/>
      <c r="H8" s="5"/>
      <c r="I8" s="5"/>
      <c r="J8" s="5"/>
      <c r="K8" s="20"/>
    </row>
    <row r="9" customFormat="false" ht="12.8" hidden="false" customHeight="false" outlineLevel="0" collapsed="false">
      <c r="B9" s="21" t="s">
        <v>5</v>
      </c>
      <c r="C9" s="22"/>
      <c r="D9" s="22"/>
      <c r="F9" s="17"/>
      <c r="H9" s="23" t="s">
        <v>6</v>
      </c>
      <c r="I9" s="23" t="s">
        <v>7</v>
      </c>
      <c r="J9" s="24" t="s">
        <v>6</v>
      </c>
      <c r="K9" s="18" t="s">
        <v>7</v>
      </c>
      <c r="M9" s="25"/>
    </row>
    <row r="10" customFormat="false" ht="12.8" hidden="false" customHeight="false" outlineLevel="0" collapsed="false">
      <c r="B10" s="26" t="s">
        <v>8</v>
      </c>
      <c r="C10" s="27" t="n">
        <v>11000</v>
      </c>
      <c r="D10" s="27"/>
      <c r="F10" s="28"/>
      <c r="G10" s="29" t="s">
        <v>9</v>
      </c>
      <c r="H10" s="30" t="n">
        <f aca="false">(C24/G54)+G37</f>
        <v>187.330588235294</v>
      </c>
      <c r="I10" s="31"/>
      <c r="J10" s="32" t="n">
        <v>0</v>
      </c>
      <c r="K10" s="33"/>
      <c r="M10" s="25"/>
    </row>
    <row r="11" customFormat="false" ht="12.8" hidden="false" customHeight="false" outlineLevel="0" collapsed="false">
      <c r="B11" s="26" t="s">
        <v>10</v>
      </c>
      <c r="C11" s="34" t="n">
        <v>0.28</v>
      </c>
      <c r="D11" s="34"/>
      <c r="E11" s="35"/>
      <c r="F11" s="17"/>
      <c r="G11" s="23"/>
      <c r="H11" s="23"/>
      <c r="I11" s="9"/>
      <c r="J11" s="36"/>
      <c r="K11" s="37"/>
    </row>
    <row r="12" customFormat="false" ht="12.8" hidden="false" customHeight="false" outlineLevel="0" collapsed="false">
      <c r="B12" s="26" t="s">
        <v>11</v>
      </c>
      <c r="C12" s="34" t="n">
        <f aca="false">1-C11</f>
        <v>0.72</v>
      </c>
      <c r="D12" s="34"/>
      <c r="F12" s="38"/>
      <c r="G12" s="39" t="s">
        <v>12</v>
      </c>
      <c r="H12" s="40"/>
      <c r="I12" s="41" t="n">
        <f aca="false">C40</f>
        <v>32.2262602579132</v>
      </c>
      <c r="J12" s="42"/>
      <c r="K12" s="43" t="n">
        <f aca="false">D32</f>
        <v>1331.86335287222</v>
      </c>
    </row>
    <row r="13" customFormat="false" ht="12.8" hidden="false" customHeight="false" outlineLevel="0" collapsed="false">
      <c r="B13" s="26" t="s">
        <v>13</v>
      </c>
      <c r="C13" s="34" t="n">
        <v>0.04</v>
      </c>
      <c r="D13" s="34"/>
      <c r="F13" s="17"/>
      <c r="G13" s="9"/>
      <c r="H13" s="23"/>
      <c r="I13" s="23"/>
      <c r="J13" s="27"/>
      <c r="K13" s="27"/>
    </row>
    <row r="14" customFormat="false" ht="12.8" hidden="false" customHeight="false" outlineLevel="0" collapsed="false">
      <c r="B14" s="26" t="s">
        <v>14</v>
      </c>
      <c r="C14" s="34" t="n">
        <f aca="false">C12-C13</f>
        <v>0.68</v>
      </c>
      <c r="D14" s="34"/>
      <c r="F14" s="19"/>
      <c r="G14" s="5"/>
      <c r="H14" s="44"/>
      <c r="I14" s="44"/>
      <c r="J14" s="5"/>
      <c r="K14" s="45" t="s">
        <v>15</v>
      </c>
    </row>
    <row r="15" customFormat="false" ht="12.8" hidden="false" customHeight="false" outlineLevel="0" collapsed="false">
      <c r="B15" s="26" t="s">
        <v>16</v>
      </c>
      <c r="C15" s="27" t="n">
        <f aca="false">C14*C10</f>
        <v>7480</v>
      </c>
      <c r="D15" s="27"/>
      <c r="F15" s="38"/>
      <c r="G15" s="46"/>
      <c r="H15" s="16" t="s">
        <v>17</v>
      </c>
      <c r="I15" s="16"/>
      <c r="J15" s="47" t="s">
        <v>18</v>
      </c>
      <c r="K15" s="48" t="s">
        <v>19</v>
      </c>
      <c r="M15" s="49"/>
      <c r="N15" s="50"/>
    </row>
    <row r="16" customFormat="false" ht="12.8" hidden="false" customHeight="false" outlineLevel="0" collapsed="false">
      <c r="B16" s="26"/>
      <c r="C16" s="18"/>
      <c r="D16" s="18"/>
      <c r="F16" s="17"/>
      <c r="G16" s="51" t="s">
        <v>20</v>
      </c>
      <c r="H16" s="52" t="n">
        <f aca="false">(H10-J10)*C48</f>
        <v>1629776.11764706</v>
      </c>
      <c r="I16" s="52"/>
      <c r="J16" s="45" t="n">
        <f aca="false">(I12-K12)*C48</f>
        <v>-11306842.7057444</v>
      </c>
      <c r="K16" s="27" t="n">
        <f aca="false">J16*G50/G54</f>
        <v>-385789.47312</v>
      </c>
      <c r="L16" s="50"/>
      <c r="M16" s="53"/>
      <c r="N16" s="50"/>
      <c r="O16" s="50"/>
    </row>
    <row r="17" customFormat="false" ht="12.8" hidden="false" customHeight="false" outlineLevel="0" collapsed="false">
      <c r="B17" s="26"/>
      <c r="C17" s="54"/>
      <c r="D17" s="54"/>
      <c r="F17" s="55"/>
      <c r="G17" s="56"/>
      <c r="H17" s="53"/>
      <c r="I17" s="57"/>
      <c r="J17" s="58"/>
      <c r="K17" s="27"/>
      <c r="M17" s="53"/>
      <c r="N17" s="59"/>
    </row>
    <row r="18" customFormat="false" ht="13.8" hidden="false" customHeight="false" outlineLevel="0" collapsed="false">
      <c r="B18" s="21" t="s">
        <v>21</v>
      </c>
      <c r="C18" s="27"/>
      <c r="D18" s="27"/>
      <c r="F18" s="60"/>
      <c r="G18" s="61" t="s">
        <v>22</v>
      </c>
      <c r="H18" s="62"/>
      <c r="I18" s="63" t="n">
        <f aca="false">H16+K16</f>
        <v>1243986.64452706</v>
      </c>
      <c r="J18" s="63"/>
      <c r="K18" s="64"/>
      <c r="M18" s="53"/>
      <c r="N18" s="52"/>
      <c r="O18" s="52"/>
    </row>
    <row r="19" customFormat="false" ht="12.8" hidden="false" customHeight="false" outlineLevel="0" collapsed="false">
      <c r="B19" s="26" t="s">
        <v>23</v>
      </c>
      <c r="C19" s="65" t="n">
        <v>100</v>
      </c>
      <c r="D19" s="66"/>
      <c r="F19" s="67"/>
      <c r="G19" s="50"/>
      <c r="H19" s="44"/>
      <c r="I19" s="44"/>
      <c r="J19" s="54"/>
      <c r="K19" s="54"/>
      <c r="M19" s="68"/>
      <c r="N19" s="52"/>
      <c r="O19" s="52"/>
    </row>
    <row r="20" customFormat="false" ht="12.8" hidden="false" customHeight="false" outlineLevel="0" collapsed="false">
      <c r="B20" s="26" t="s">
        <v>24</v>
      </c>
      <c r="C20" s="65" t="n">
        <f aca="false">G37*C48</f>
        <v>263876.117647059</v>
      </c>
      <c r="D20" s="69"/>
      <c r="F20" s="67"/>
      <c r="G20" s="50"/>
      <c r="H20" s="44"/>
      <c r="I20" s="44"/>
      <c r="J20" s="54"/>
      <c r="K20" s="54"/>
    </row>
    <row r="21" customFormat="false" ht="12.8" hidden="false" customHeight="false" outlineLevel="0" collapsed="false">
      <c r="B21" s="70"/>
      <c r="C21" s="71"/>
      <c r="D21" s="69"/>
      <c r="F21" s="38"/>
      <c r="G21" s="72" t="s">
        <v>25</v>
      </c>
      <c r="H21" s="73" t="n">
        <f aca="false">H16*K37</f>
        <v>2200197.75882353</v>
      </c>
      <c r="I21" s="73"/>
      <c r="J21" s="74" t="n">
        <f aca="false">J16*K36</f>
        <v>-1356821.12468933</v>
      </c>
      <c r="K21" s="74"/>
    </row>
    <row r="22" customFormat="false" ht="12.8" hidden="false" customHeight="false" outlineLevel="0" collapsed="false">
      <c r="B22" s="75"/>
      <c r="C22" s="50"/>
      <c r="D22" s="76"/>
      <c r="F22" s="77"/>
      <c r="G22" s="78" t="s">
        <v>26</v>
      </c>
      <c r="H22" s="79"/>
      <c r="I22" s="80" t="n">
        <f aca="false">H21+J21</f>
        <v>843376.634134198</v>
      </c>
      <c r="J22" s="80"/>
      <c r="K22" s="81"/>
      <c r="M22" s="82"/>
    </row>
    <row r="23" customFormat="false" ht="12.8" hidden="false" customHeight="false" outlineLevel="0" collapsed="false">
      <c r="B23" s="21" t="s">
        <v>27</v>
      </c>
      <c r="C23" s="65"/>
      <c r="D23" s="69"/>
      <c r="E23" s="83"/>
      <c r="F23" s="67"/>
      <c r="G23" s="50"/>
      <c r="H23" s="54"/>
      <c r="I23" s="54"/>
      <c r="J23" s="54"/>
      <c r="K23" s="54"/>
    </row>
    <row r="24" customFormat="false" ht="12.8" hidden="false" customHeight="false" outlineLevel="0" collapsed="false">
      <c r="B24" s="26" t="s">
        <v>28</v>
      </c>
      <c r="C24" s="65" t="n">
        <f aca="false">15700000</f>
        <v>15700000</v>
      </c>
      <c r="D24" s="75"/>
      <c r="E24" s="50"/>
      <c r="F24" s="38"/>
      <c r="G24" s="46"/>
      <c r="H24" s="14"/>
      <c r="I24" s="14"/>
      <c r="J24" s="14"/>
      <c r="K24" s="84"/>
      <c r="M24" s="53"/>
    </row>
    <row r="25" customFormat="false" ht="12.8" hidden="false" customHeight="false" outlineLevel="0" collapsed="false">
      <c r="B25" s="26" t="s">
        <v>29</v>
      </c>
      <c r="C25" s="65" t="n">
        <f aca="false">C24*C48/G54</f>
        <v>1365900</v>
      </c>
      <c r="D25" s="75"/>
      <c r="E25" s="83"/>
      <c r="F25" s="17"/>
      <c r="G25" s="51" t="s">
        <v>30</v>
      </c>
      <c r="H25" s="52" t="n">
        <v>0</v>
      </c>
      <c r="I25" s="52"/>
      <c r="J25" s="85" t="n">
        <f aca="false">'OptiCalc Sim'!C169/G54</f>
        <v>36.9131776</v>
      </c>
      <c r="K25" s="85"/>
      <c r="N25" s="52"/>
    </row>
    <row r="26" customFormat="false" ht="12.8" hidden="false" customHeight="false" outlineLevel="0" collapsed="false">
      <c r="B26" s="26"/>
      <c r="C26" s="65"/>
      <c r="D26" s="75"/>
      <c r="E26" s="86"/>
      <c r="F26" s="17"/>
      <c r="G26" s="51" t="s">
        <v>31</v>
      </c>
      <c r="H26" s="23" t="n">
        <v>0</v>
      </c>
      <c r="I26" s="23"/>
      <c r="J26" s="45" t="n">
        <f aca="false">J25*C48</f>
        <v>321144.64512</v>
      </c>
      <c r="K26" s="45"/>
      <c r="L26" s="87"/>
    </row>
    <row r="27" customFormat="false" ht="12.8" hidden="false" customHeight="false" outlineLevel="0" collapsed="false">
      <c r="B27" s="75"/>
      <c r="C27" s="50"/>
      <c r="D27" s="75"/>
      <c r="E27" s="83"/>
      <c r="F27" s="88"/>
      <c r="G27" s="89" t="s">
        <v>32</v>
      </c>
      <c r="H27" s="16" t="n">
        <v>0</v>
      </c>
      <c r="I27" s="16"/>
      <c r="J27" s="90" t="n">
        <f aca="false">J26*K37</f>
        <v>433545.270912</v>
      </c>
      <c r="K27" s="90"/>
    </row>
    <row r="28" customFormat="false" ht="12.8" hidden="false" customHeight="false" outlineLevel="0" collapsed="false">
      <c r="B28" s="26" t="s">
        <v>33</v>
      </c>
      <c r="C28" s="50"/>
      <c r="D28" s="91" t="n">
        <f aca="false">'OptiCalc Sim'!C162</f>
        <v>3691317.76</v>
      </c>
      <c r="E28" s="83"/>
      <c r="F28" s="92"/>
      <c r="G28" s="92"/>
      <c r="H28" s="5"/>
      <c r="I28" s="5"/>
      <c r="J28" s="93"/>
      <c r="K28" s="94"/>
    </row>
    <row r="29" customFormat="false" ht="13.8" hidden="false" customHeight="false" outlineLevel="0" collapsed="false">
      <c r="B29" s="26" t="s">
        <v>34</v>
      </c>
      <c r="C29" s="95"/>
      <c r="D29" s="96" t="n">
        <f aca="false">D28/3412</f>
        <v>1081.86335287222</v>
      </c>
      <c r="E29" s="83"/>
      <c r="F29" s="97"/>
      <c r="G29" s="50"/>
      <c r="H29" s="98"/>
      <c r="I29" s="5"/>
      <c r="J29" s="93"/>
      <c r="K29" s="94"/>
      <c r="M29" s="99"/>
      <c r="N29" s="50"/>
      <c r="O29" s="3"/>
    </row>
    <row r="30" customFormat="false" ht="13.8" hidden="false" customHeight="false" outlineLevel="0" collapsed="false">
      <c r="B30" s="75"/>
      <c r="C30" s="50"/>
      <c r="D30" s="75"/>
      <c r="E30" s="83"/>
      <c r="F30" s="100"/>
      <c r="G30" s="101"/>
      <c r="H30" s="61" t="s">
        <v>35</v>
      </c>
      <c r="I30" s="102" t="n">
        <f aca="false">I18+J26</f>
        <v>1565131.28964706</v>
      </c>
      <c r="J30" s="102"/>
      <c r="K30" s="102"/>
      <c r="M30" s="99"/>
      <c r="N30" s="50"/>
      <c r="O30" s="103"/>
      <c r="P30" s="11"/>
    </row>
    <row r="31" customFormat="false" ht="12.8" hidden="false" customHeight="false" outlineLevel="0" collapsed="false">
      <c r="B31" s="104" t="s">
        <v>36</v>
      </c>
      <c r="C31" s="105"/>
      <c r="D31" s="106" t="n">
        <v>250</v>
      </c>
      <c r="E31" s="83"/>
      <c r="F31" s="19"/>
      <c r="G31" s="5"/>
      <c r="H31" s="5"/>
      <c r="I31" s="5"/>
      <c r="J31" s="5"/>
      <c r="K31" s="20"/>
      <c r="L31" s="50"/>
      <c r="N31" s="52"/>
      <c r="O31" s="52"/>
    </row>
    <row r="32" customFormat="false" ht="13.8" hidden="false" customHeight="false" outlineLevel="0" collapsed="false">
      <c r="B32" s="107" t="s">
        <v>37</v>
      </c>
      <c r="C32" s="50"/>
      <c r="D32" s="45" t="n">
        <f aca="false">D29+D31</f>
        <v>1331.86335287222</v>
      </c>
      <c r="E32" s="83"/>
      <c r="F32" s="108" t="s">
        <v>38</v>
      </c>
      <c r="G32" s="108"/>
      <c r="H32" s="108"/>
      <c r="I32" s="109" t="n">
        <f aca="false">I22+J27</f>
        <v>1276921.9050462</v>
      </c>
      <c r="J32" s="109"/>
      <c r="K32" s="109"/>
      <c r="L32" s="50"/>
    </row>
    <row r="33" customFormat="false" ht="12.8" hidden="false" customHeight="false" outlineLevel="0" collapsed="false">
      <c r="B33" s="75"/>
      <c r="C33" s="50"/>
      <c r="D33" s="110"/>
      <c r="E33" s="50"/>
      <c r="F33" s="19"/>
      <c r="G33" s="5"/>
      <c r="H33" s="5"/>
      <c r="I33" s="5"/>
      <c r="J33" s="5"/>
      <c r="K33" s="20"/>
      <c r="L33" s="50"/>
    </row>
    <row r="34" customFormat="false" ht="12.8" hidden="false" customHeight="false" outlineLevel="0" collapsed="false">
      <c r="B34" s="21" t="s">
        <v>39</v>
      </c>
      <c r="C34" s="1"/>
      <c r="D34" s="75"/>
      <c r="E34" s="83"/>
      <c r="F34" s="19"/>
      <c r="G34" s="5"/>
      <c r="H34" s="5"/>
      <c r="I34" s="5"/>
      <c r="J34" s="5"/>
      <c r="K34" s="20"/>
      <c r="L34" s="50"/>
    </row>
    <row r="35" customFormat="false" ht="14.25" hidden="false" customHeight="true" outlineLevel="0" collapsed="false">
      <c r="B35" s="26" t="s">
        <v>40</v>
      </c>
      <c r="C35" s="65" t="n">
        <f aca="false">G39*8.33*60</f>
        <v>27489</v>
      </c>
      <c r="D35" s="69" t="n">
        <v>0</v>
      </c>
      <c r="E35" s="83"/>
      <c r="F35" s="111" t="s">
        <v>41</v>
      </c>
      <c r="G35" s="111"/>
      <c r="H35" s="111"/>
      <c r="I35" s="111" t="s">
        <v>42</v>
      </c>
      <c r="J35" s="111"/>
      <c r="K35" s="111"/>
      <c r="L35" s="50"/>
      <c r="M35" s="50"/>
      <c r="N35" s="50"/>
    </row>
    <row r="36" customFormat="false" ht="12.8" hidden="false" customHeight="false" outlineLevel="0" collapsed="false">
      <c r="B36" s="26" t="s">
        <v>43</v>
      </c>
      <c r="C36" s="3" t="n">
        <f aca="false">10</f>
        <v>10</v>
      </c>
      <c r="D36" s="69"/>
      <c r="E36" s="83"/>
      <c r="F36" s="112" t="s">
        <v>44</v>
      </c>
      <c r="G36" s="65" t="n">
        <v>2900</v>
      </c>
      <c r="H36" s="94" t="s">
        <v>45</v>
      </c>
      <c r="I36" s="113" t="s">
        <v>46</v>
      </c>
      <c r="J36" s="113"/>
      <c r="K36" s="114" t="n">
        <v>0.12</v>
      </c>
      <c r="L36" s="50"/>
      <c r="M36" s="50"/>
      <c r="N36" s="50"/>
    </row>
    <row r="37" customFormat="false" ht="12.8" hidden="false" customHeight="false" outlineLevel="0" collapsed="false">
      <c r="B37" s="26" t="s">
        <v>47</v>
      </c>
      <c r="C37" s="65" t="n">
        <f aca="false">C35*C36</f>
        <v>274890</v>
      </c>
      <c r="D37" s="69" t="n">
        <v>0</v>
      </c>
      <c r="E37" s="115"/>
      <c r="F37" s="112" t="s">
        <v>48</v>
      </c>
      <c r="G37" s="116" t="n">
        <f aca="false">G36/G47*G49/G54</f>
        <v>30.3305882352941</v>
      </c>
      <c r="H37" s="94" t="s">
        <v>49</v>
      </c>
      <c r="I37" s="113" t="s">
        <v>50</v>
      </c>
      <c r="J37" s="113"/>
      <c r="K37" s="117" t="n">
        <v>1.35</v>
      </c>
      <c r="L37" s="50"/>
      <c r="M37" s="50"/>
    </row>
    <row r="38" customFormat="false" ht="12.8" hidden="false" customHeight="false" outlineLevel="0" collapsed="false">
      <c r="B38" s="26" t="s">
        <v>51</v>
      </c>
      <c r="C38" s="118" t="n">
        <v>2.5</v>
      </c>
      <c r="D38" s="119"/>
      <c r="E38" s="83"/>
      <c r="F38" s="67"/>
      <c r="G38" s="50"/>
      <c r="H38" s="120"/>
      <c r="I38" s="17"/>
      <c r="K38" s="94"/>
      <c r="L38" s="50"/>
      <c r="M38" s="50"/>
      <c r="N38" s="121"/>
    </row>
    <row r="39" customFormat="false" ht="12.8" hidden="false" customHeight="false" outlineLevel="0" collapsed="false">
      <c r="B39" s="26" t="s">
        <v>52</v>
      </c>
      <c r="C39" s="65" t="n">
        <f aca="false">C37/C38</f>
        <v>109956</v>
      </c>
      <c r="D39" s="75"/>
      <c r="E39" s="86"/>
      <c r="F39" s="112" t="s">
        <v>53</v>
      </c>
      <c r="G39" s="52" t="n">
        <v>55</v>
      </c>
      <c r="H39" s="94" t="s">
        <v>54</v>
      </c>
      <c r="I39" s="122"/>
      <c r="J39" s="51" t="s">
        <v>55</v>
      </c>
      <c r="K39" s="123" t="n">
        <f aca="false">K36/G51</f>
        <v>3.51699882766706</v>
      </c>
      <c r="L39" s="50"/>
      <c r="M39" s="50"/>
      <c r="N39" s="50"/>
    </row>
    <row r="40" customFormat="false" ht="12.8" hidden="false" customHeight="false" outlineLevel="0" collapsed="false">
      <c r="A40" s="50"/>
      <c r="B40" s="26" t="s">
        <v>56</v>
      </c>
      <c r="C40" s="118" t="n">
        <f aca="false">C37/C38/G50</f>
        <v>32.2262602579132</v>
      </c>
      <c r="D40" s="69" t="n">
        <v>0</v>
      </c>
      <c r="E40" s="86"/>
      <c r="F40" s="67"/>
      <c r="G40" s="50"/>
      <c r="H40" s="120"/>
      <c r="I40" s="124"/>
      <c r="J40" s="51" t="s">
        <v>57</v>
      </c>
      <c r="K40" s="125" t="n">
        <f aca="false">K39/K37</f>
        <v>2.60518431679041</v>
      </c>
      <c r="L40" s="50"/>
    </row>
    <row r="41" customFormat="false" ht="12.8" hidden="false" customHeight="false" outlineLevel="0" collapsed="false">
      <c r="B41" s="26" t="s">
        <v>58</v>
      </c>
      <c r="C41" s="65" t="n">
        <f aca="false">C40*C48</f>
        <v>280368.464243845</v>
      </c>
      <c r="D41" s="69" t="n">
        <v>0</v>
      </c>
      <c r="E41" s="50"/>
      <c r="F41" s="112" t="s">
        <v>59</v>
      </c>
      <c r="G41" s="52" t="n">
        <v>900</v>
      </c>
      <c r="H41" s="94" t="s">
        <v>60</v>
      </c>
      <c r="I41" s="67"/>
      <c r="J41" s="50"/>
      <c r="K41" s="120"/>
      <c r="L41" s="50"/>
    </row>
    <row r="42" customFormat="false" ht="12.8" hidden="false" customHeight="false" outlineLevel="0" collapsed="false">
      <c r="B42" s="75"/>
      <c r="C42" s="50"/>
      <c r="D42" s="75"/>
      <c r="E42" s="50"/>
      <c r="F42" s="112" t="s">
        <v>61</v>
      </c>
      <c r="G42" s="52" t="n">
        <v>450</v>
      </c>
      <c r="H42" s="120"/>
      <c r="I42" s="112" t="s">
        <v>62</v>
      </c>
      <c r="J42" s="112"/>
      <c r="K42" s="27" t="n">
        <v>35</v>
      </c>
      <c r="L42" s="50"/>
    </row>
    <row r="43" customFormat="false" ht="12.8" hidden="false" customHeight="false" outlineLevel="0" collapsed="false">
      <c r="B43" s="75"/>
      <c r="C43" s="50"/>
      <c r="D43" s="75"/>
      <c r="E43" s="50"/>
      <c r="F43" s="97"/>
      <c r="G43" s="126"/>
      <c r="H43" s="127"/>
      <c r="I43" s="113" t="s">
        <v>63</v>
      </c>
      <c r="J43" s="113"/>
      <c r="K43" s="48" t="n">
        <v>27</v>
      </c>
      <c r="L43" s="50"/>
    </row>
    <row r="44" customFormat="false" ht="13.7" hidden="false" customHeight="true" outlineLevel="0" collapsed="false">
      <c r="B44" s="26" t="s">
        <v>64</v>
      </c>
      <c r="C44" s="52" t="n">
        <f aca="false">(C24 + (G37*G54))  / C15</f>
        <v>2504.41962881409</v>
      </c>
      <c r="D44" s="45" t="n">
        <f aca="false">(D28 + (D31*G50))  / C15</f>
        <v>607.529112299465</v>
      </c>
      <c r="E44" s="50"/>
      <c r="F44" s="5"/>
      <c r="G44" s="5"/>
      <c r="I44" s="50"/>
      <c r="J44" s="50"/>
      <c r="K44" s="50"/>
      <c r="L44" s="50"/>
    </row>
    <row r="45" customFormat="false" ht="12.8" hidden="false" customHeight="false" outlineLevel="0" collapsed="false">
      <c r="B45" s="75"/>
      <c r="C45" s="54"/>
      <c r="D45" s="54"/>
      <c r="E45" s="50"/>
      <c r="F45" s="50"/>
      <c r="G45" s="50"/>
      <c r="H45" s="5"/>
      <c r="I45" s="50"/>
      <c r="J45" s="50"/>
      <c r="K45" s="68"/>
      <c r="L45" s="50"/>
    </row>
    <row r="46" customFormat="false" ht="12.8" hidden="false" customHeight="false" outlineLevel="0" collapsed="false">
      <c r="B46" s="26" t="s">
        <v>65</v>
      </c>
      <c r="C46" s="128" t="n">
        <f aca="false">(D28 + (D31*G50)) / (C24 + (G37*G54) )</f>
        <v>0.242582794556336</v>
      </c>
      <c r="D46" s="128"/>
      <c r="E46" s="83"/>
      <c r="F46" s="111" t="s">
        <v>66</v>
      </c>
      <c r="G46" s="111"/>
      <c r="H46" s="5"/>
      <c r="I46" s="50"/>
      <c r="J46" s="50"/>
      <c r="L46" s="50"/>
    </row>
    <row r="47" customFormat="false" ht="12.8" hidden="false" customHeight="false" outlineLevel="0" collapsed="false">
      <c r="B47" s="75"/>
      <c r="C47" s="129"/>
      <c r="D47" s="129"/>
      <c r="E47" s="130"/>
      <c r="F47" s="131" t="s">
        <v>67</v>
      </c>
      <c r="G47" s="132" t="n">
        <v>0.85</v>
      </c>
      <c r="H47" s="5"/>
      <c r="I47" s="133"/>
      <c r="J47" s="134"/>
      <c r="L47" s="50"/>
    </row>
    <row r="48" customFormat="false" ht="12.8" hidden="false" customHeight="false" outlineLevel="0" collapsed="false">
      <c r="A48" s="50"/>
      <c r="B48" s="135" t="s">
        <v>68</v>
      </c>
      <c r="C48" s="48" t="n">
        <v>8700</v>
      </c>
      <c r="D48" s="48"/>
      <c r="E48" s="83"/>
      <c r="F48" s="136" t="s">
        <v>69</v>
      </c>
      <c r="G48" s="137" t="n">
        <v>328</v>
      </c>
      <c r="H48" s="5"/>
      <c r="I48" s="138"/>
      <c r="J48" s="133"/>
      <c r="L48" s="50"/>
    </row>
    <row r="49" customFormat="false" ht="15.7" hidden="false" customHeight="false" outlineLevel="0" collapsed="false">
      <c r="B49" s="98"/>
      <c r="C49" s="139"/>
      <c r="D49" s="139"/>
      <c r="E49" s="140"/>
      <c r="F49" s="141" t="s">
        <v>70</v>
      </c>
      <c r="G49" s="137" t="n">
        <v>889</v>
      </c>
      <c r="H49" s="5"/>
      <c r="I49" s="138"/>
      <c r="J49" s="142"/>
      <c r="L49" s="50"/>
    </row>
    <row r="50" customFormat="false" ht="12.8" hidden="false" customHeight="false" outlineLevel="0" collapsed="false">
      <c r="B50" s="50"/>
      <c r="C50" s="143"/>
      <c r="D50" s="143"/>
      <c r="E50" s="144"/>
      <c r="F50" s="136" t="s">
        <v>71</v>
      </c>
      <c r="G50" s="145" t="n">
        <f aca="false">3412</f>
        <v>3412</v>
      </c>
      <c r="H50" s="5"/>
      <c r="I50" s="50"/>
      <c r="J50" s="50"/>
      <c r="K50" s="50"/>
      <c r="L50" s="50"/>
    </row>
    <row r="51" customFormat="false" ht="12.8" hidden="false" customHeight="false" outlineLevel="0" collapsed="false">
      <c r="B51" s="83" t="s">
        <v>72</v>
      </c>
      <c r="C51" s="86"/>
      <c r="D51" s="146"/>
      <c r="E51" s="86"/>
      <c r="F51" s="136" t="s">
        <v>73</v>
      </c>
      <c r="G51" s="147" t="n">
        <f aca="false">G50/G54</f>
        <v>0.03412</v>
      </c>
      <c r="H51" s="148"/>
      <c r="I51" s="50"/>
      <c r="J51" s="149" t="s">
        <v>74</v>
      </c>
      <c r="K51" s="149"/>
      <c r="L51" s="50"/>
    </row>
    <row r="52" customFormat="false" ht="12.8" hidden="false" customHeight="false" outlineLevel="0" collapsed="false">
      <c r="B52" s="150" t="s">
        <v>75</v>
      </c>
      <c r="C52" s="150"/>
      <c r="D52" s="50"/>
      <c r="E52" s="86"/>
      <c r="F52" s="136" t="s">
        <v>76</v>
      </c>
      <c r="G52" s="151" t="n">
        <f aca="false">1/G51</f>
        <v>29.3083235638922</v>
      </c>
      <c r="H52" s="152"/>
      <c r="I52" s="50"/>
      <c r="J52" s="153" t="s">
        <v>77</v>
      </c>
      <c r="K52" s="153"/>
      <c r="L52" s="50"/>
    </row>
    <row r="53" customFormat="false" ht="12.8" hidden="false" customHeight="false" outlineLevel="0" collapsed="false">
      <c r="A53" s="50"/>
      <c r="B53" s="154" t="s">
        <v>78</v>
      </c>
      <c r="C53" s="50"/>
      <c r="D53" s="50"/>
      <c r="E53" s="50"/>
      <c r="F53" s="136" t="s">
        <v>79</v>
      </c>
      <c r="G53" s="47" t="n">
        <v>1000</v>
      </c>
      <c r="H53" s="152"/>
      <c r="I53" s="50"/>
      <c r="J53" s="155" t="s">
        <v>80</v>
      </c>
      <c r="K53" s="155"/>
      <c r="L53" s="50"/>
      <c r="M53" s="1" t="s">
        <v>81</v>
      </c>
    </row>
    <row r="54" customFormat="false" ht="12.8" hidden="false" customHeight="false" outlineLevel="0" collapsed="false">
      <c r="A54" s="50"/>
      <c r="B54" s="83" t="s">
        <v>82</v>
      </c>
      <c r="C54" s="1"/>
      <c r="D54" s="65"/>
      <c r="E54" s="9"/>
      <c r="F54" s="113" t="s">
        <v>83</v>
      </c>
      <c r="G54" s="47" t="n">
        <f aca="false">100*G53</f>
        <v>100000</v>
      </c>
      <c r="H54" s="50"/>
      <c r="I54" s="50"/>
      <c r="J54" s="156" t="s">
        <v>84</v>
      </c>
      <c r="K54" s="156"/>
      <c r="L54" s="50"/>
    </row>
    <row r="55" customFormat="false" ht="12.8" hidden="false" customHeight="false" outlineLevel="0" collapsed="false">
      <c r="B55" s="50"/>
      <c r="C55" s="50"/>
      <c r="D55" s="50"/>
      <c r="E55" s="50"/>
      <c r="F55" s="50"/>
      <c r="G55" s="50"/>
      <c r="H55" s="152"/>
      <c r="I55" s="50"/>
      <c r="J55" s="65"/>
      <c r="L55" s="50"/>
    </row>
    <row r="56" customFormat="false" ht="12.8" hidden="false" customHeight="false" outlineLevel="0" collapsed="false">
      <c r="B56" s="157" t="s">
        <v>85</v>
      </c>
      <c r="C56" s="158"/>
      <c r="D56" s="159"/>
      <c r="E56" s="86"/>
      <c r="F56" s="50"/>
      <c r="H56" s="9"/>
      <c r="I56" s="9"/>
      <c r="J56" s="65"/>
      <c r="L56" s="50"/>
    </row>
    <row r="57" customFormat="false" ht="12.8" hidden="false" customHeight="false" outlineLevel="0" collapsed="false">
      <c r="B57" s="160" t="s">
        <v>86</v>
      </c>
      <c r="C57" s="160"/>
      <c r="D57" s="160"/>
      <c r="E57" s="86"/>
      <c r="F57" s="50"/>
      <c r="G57" s="50"/>
      <c r="H57" s="52"/>
      <c r="I57" s="50"/>
      <c r="J57" s="65"/>
      <c r="L57" s="50"/>
    </row>
    <row r="58" customFormat="false" ht="12.8" hidden="false" customHeight="false" outlineLevel="0" collapsed="false">
      <c r="B58" s="161" t="s">
        <v>87</v>
      </c>
      <c r="C58" s="161"/>
      <c r="D58" s="161"/>
      <c r="E58" s="162"/>
      <c r="F58" s="50"/>
      <c r="G58" s="50"/>
      <c r="H58" s="50"/>
      <c r="I58" s="9"/>
      <c r="M58" s="4"/>
    </row>
    <row r="59" customFormat="false" ht="12.8" hidden="false" customHeight="false" outlineLevel="0" collapsed="false">
      <c r="B59" s="160" t="s">
        <v>88</v>
      </c>
      <c r="C59" s="160"/>
      <c r="D59" s="160"/>
      <c r="E59" s="163"/>
      <c r="F59" s="164"/>
      <c r="G59" s="164"/>
      <c r="H59" s="52"/>
      <c r="I59" s="9"/>
    </row>
    <row r="60" customFormat="false" ht="12.8" hidden="false" customHeight="false" outlineLevel="0" collapsed="false">
      <c r="B60" s="50"/>
      <c r="C60" s="50"/>
      <c r="D60" s="50"/>
      <c r="F60" s="50"/>
      <c r="G60" s="50"/>
      <c r="H60" s="50"/>
      <c r="I60" s="9"/>
      <c r="J60" s="9"/>
    </row>
    <row r="61" customFormat="false" ht="12.8" hidden="false" customHeight="false" outlineLevel="0" collapsed="false">
      <c r="B61" s="50"/>
      <c r="C61" s="50"/>
      <c r="D61" s="50"/>
      <c r="E61" s="5"/>
      <c r="G61" s="5"/>
      <c r="H61" s="50"/>
      <c r="I61" s="50"/>
      <c r="J61" s="9"/>
    </row>
    <row r="62" customFormat="false" ht="12.8" hidden="false" customHeight="false" outlineLevel="0" collapsed="false">
      <c r="B62" s="50"/>
      <c r="C62" s="50"/>
      <c r="D62" s="50"/>
      <c r="E62" s="5"/>
      <c r="G62" s="5"/>
      <c r="H62" s="5"/>
      <c r="I62" s="5"/>
    </row>
    <row r="63" customFormat="false" ht="12.8" hidden="false" customHeight="false" outlineLevel="0" collapsed="false">
      <c r="B63" s="152"/>
      <c r="C63" s="152"/>
      <c r="D63" s="5"/>
      <c r="E63" s="165"/>
      <c r="G63" s="51"/>
      <c r="H63" s="2"/>
      <c r="I63" s="52"/>
      <c r="J63" s="5"/>
      <c r="K63" s="5"/>
    </row>
    <row r="64" customFormat="false" ht="12.8" hidden="false" customHeight="false" outlineLevel="0" collapsed="false">
      <c r="B64" s="5"/>
      <c r="C64" s="5"/>
      <c r="D64" s="5"/>
      <c r="E64" s="5"/>
      <c r="F64" s="9"/>
      <c r="G64" s="5"/>
      <c r="H64" s="51"/>
      <c r="I64" s="52"/>
      <c r="J64" s="5"/>
      <c r="K64" s="5"/>
    </row>
    <row r="65" customFormat="false" ht="12.8" hidden="false" customHeight="false" outlineLevel="0" collapsed="false">
      <c r="B65" s="152"/>
      <c r="C65" s="152"/>
      <c r="D65" s="166"/>
      <c r="E65" s="5"/>
      <c r="G65" s="5"/>
      <c r="H65" s="5"/>
      <c r="I65" s="5"/>
      <c r="J65" s="5"/>
      <c r="K65" s="5"/>
    </row>
    <row r="66" customFormat="false" ht="12.8" hidden="false" customHeight="false" outlineLevel="0" collapsed="false">
      <c r="B66" s="5"/>
      <c r="C66" s="5"/>
      <c r="D66" s="5"/>
      <c r="E66" s="167"/>
      <c r="G66" s="5"/>
      <c r="H66" s="5"/>
      <c r="I66" s="5"/>
      <c r="J66" s="5"/>
      <c r="K66" s="5"/>
    </row>
    <row r="67" customFormat="false" ht="12.8" hidden="false" customHeight="false" outlineLevel="0" collapsed="false">
      <c r="B67" s="1"/>
      <c r="C67" s="1"/>
      <c r="D67" s="166"/>
      <c r="E67" s="5"/>
      <c r="G67" s="51"/>
      <c r="H67" s="52"/>
      <c r="I67" s="5"/>
      <c r="J67" s="5"/>
      <c r="K67" s="5"/>
      <c r="M67" s="5"/>
    </row>
    <row r="68" customFormat="false" ht="12.8" hidden="false" customHeight="false" outlineLevel="0" collapsed="false">
      <c r="B68" s="168"/>
      <c r="C68" s="169"/>
      <c r="D68" s="169"/>
      <c r="E68" s="167"/>
      <c r="F68" s="52"/>
      <c r="G68" s="51"/>
      <c r="H68" s="5"/>
      <c r="I68" s="5"/>
      <c r="M68" s="5"/>
    </row>
    <row r="69" customFormat="false" ht="12.8" hidden="false" customHeight="false" outlineLevel="0" collapsed="false">
      <c r="B69" s="168"/>
      <c r="C69" s="170"/>
      <c r="D69" s="169"/>
      <c r="E69" s="169"/>
      <c r="L69" s="5"/>
    </row>
    <row r="70" customFormat="false" ht="12.8" hidden="false" customHeight="false" outlineLevel="0" collapsed="false">
      <c r="B70" s="5"/>
      <c r="C70" s="5"/>
      <c r="D70" s="5"/>
      <c r="E70" s="169"/>
    </row>
    <row r="71" customFormat="false" ht="12.8" hidden="false" customHeight="false" outlineLevel="0" collapsed="false">
      <c r="B71" s="1"/>
      <c r="C71" s="1"/>
      <c r="D71" s="1"/>
      <c r="E71" s="5"/>
    </row>
    <row r="72" customFormat="false" ht="12.8" hidden="false" customHeight="false" outlineLevel="0" collapsed="false">
      <c r="B72" s="5"/>
      <c r="C72" s="5"/>
    </row>
    <row r="73" customFormat="false" ht="12.8" hidden="false" customHeight="false" outlineLevel="0" collapsed="false">
      <c r="B73" s="65"/>
      <c r="C73" s="65"/>
      <c r="D73" s="65"/>
    </row>
    <row r="74" customFormat="false" ht="12.8" hidden="false" customHeight="false" outlineLevel="0" collapsed="false">
      <c r="B74" s="65"/>
      <c r="C74" s="65"/>
      <c r="D74" s="65"/>
      <c r="E74" s="65"/>
    </row>
    <row r="75" customFormat="false" ht="12.8" hidden="false" customHeight="false" outlineLevel="0" collapsed="false">
      <c r="B75" s="1"/>
      <c r="C75" s="1"/>
      <c r="E75" s="65"/>
    </row>
    <row r="76" customFormat="false" ht="12.8" hidden="false" customHeight="false" outlineLevel="0" collapsed="false">
      <c r="B76" s="5"/>
      <c r="C76" s="1"/>
    </row>
    <row r="77" customFormat="false" ht="12.8" hidden="false" customHeight="false" outlineLevel="0" collapsed="false">
      <c r="B77" s="5"/>
      <c r="C77" s="1"/>
    </row>
    <row r="78" customFormat="false" ht="12.8" hidden="false" customHeight="false" outlineLevel="0" collapsed="false">
      <c r="B78" s="5"/>
    </row>
    <row r="79" customFormat="false" ht="12.8" hidden="false" customHeight="false" outlineLevel="0" collapsed="false">
      <c r="B79" s="5"/>
      <c r="C79" s="1"/>
      <c r="D79" s="51"/>
    </row>
    <row r="80" customFormat="false" ht="12.8" hidden="false" customHeight="false" outlineLevel="0" collapsed="false">
      <c r="B80" s="5"/>
      <c r="C80" s="1"/>
      <c r="D80" s="1"/>
      <c r="E80" s="51"/>
    </row>
    <row r="81" customFormat="false" ht="12.8" hidden="false" customHeight="false" outlineLevel="0" collapsed="false">
      <c r="B81" s="5"/>
      <c r="C81" s="1"/>
      <c r="D81" s="1"/>
      <c r="E81" s="51"/>
    </row>
    <row r="82" customFormat="false" ht="12.8" hidden="false" customHeight="false" outlineLevel="0" collapsed="false">
      <c r="B82" s="5"/>
      <c r="C82" s="1"/>
      <c r="D82" s="1"/>
      <c r="E82" s="51"/>
    </row>
    <row r="83" customFormat="false" ht="12.8" hidden="false" customHeight="false" outlineLevel="0" collapsed="false">
      <c r="B83" s="5"/>
      <c r="C83" s="1"/>
      <c r="D83" s="1"/>
      <c r="E83" s="171"/>
    </row>
    <row r="84" customFormat="false" ht="12.8" hidden="false" customHeight="false" outlineLevel="0" collapsed="false">
      <c r="B84" s="1"/>
      <c r="C84" s="1"/>
      <c r="D84" s="1"/>
      <c r="E84" s="51"/>
    </row>
    <row r="85" customFormat="false" ht="12.8" hidden="false" customHeight="false" outlineLevel="0" collapsed="false">
      <c r="B85" s="1"/>
      <c r="C85" s="1"/>
      <c r="D85" s="1"/>
    </row>
    <row r="86" customFormat="false" ht="12.8" hidden="false" customHeight="false" outlineLevel="0" collapsed="false">
      <c r="B86" s="1"/>
      <c r="C86" s="1"/>
      <c r="D86" s="1"/>
    </row>
    <row r="87" customFormat="false" ht="12.8" hidden="false" customHeight="false" outlineLevel="0" collapsed="false">
      <c r="B87" s="1"/>
      <c r="C87" s="1"/>
    </row>
  </sheetData>
  <mergeCells count="67">
    <mergeCell ref="B3:K3"/>
    <mergeCell ref="B6:D6"/>
    <mergeCell ref="F6:K6"/>
    <mergeCell ref="H7:I7"/>
    <mergeCell ref="J7:K7"/>
    <mergeCell ref="C8:D8"/>
    <mergeCell ref="C9:D9"/>
    <mergeCell ref="C10:D10"/>
    <mergeCell ref="C11:D11"/>
    <mergeCell ref="C12:D12"/>
    <mergeCell ref="C13:D13"/>
    <mergeCell ref="H13:I13"/>
    <mergeCell ref="J13:K13"/>
    <mergeCell ref="C14:D14"/>
    <mergeCell ref="H14:I14"/>
    <mergeCell ref="C15:D15"/>
    <mergeCell ref="H15:I15"/>
    <mergeCell ref="C16:D16"/>
    <mergeCell ref="H16:I16"/>
    <mergeCell ref="C17:D17"/>
    <mergeCell ref="C18:D18"/>
    <mergeCell ref="I18:J18"/>
    <mergeCell ref="N18:O18"/>
    <mergeCell ref="H19:I19"/>
    <mergeCell ref="J19:K19"/>
    <mergeCell ref="N19:O19"/>
    <mergeCell ref="H20:I20"/>
    <mergeCell ref="J20:K20"/>
    <mergeCell ref="H21:I21"/>
    <mergeCell ref="J21:K21"/>
    <mergeCell ref="I22:J22"/>
    <mergeCell ref="H23:K23"/>
    <mergeCell ref="H25:I25"/>
    <mergeCell ref="J25:K25"/>
    <mergeCell ref="H26:I26"/>
    <mergeCell ref="J26:K26"/>
    <mergeCell ref="H27:I27"/>
    <mergeCell ref="J27:K27"/>
    <mergeCell ref="F28:G28"/>
    <mergeCell ref="I30:K30"/>
    <mergeCell ref="N31:O31"/>
    <mergeCell ref="F32:H32"/>
    <mergeCell ref="I32:K32"/>
    <mergeCell ref="F35:H35"/>
    <mergeCell ref="I35:K35"/>
    <mergeCell ref="I36:J36"/>
    <mergeCell ref="I37:J37"/>
    <mergeCell ref="I42:J42"/>
    <mergeCell ref="I43:J43"/>
    <mergeCell ref="C45:D45"/>
    <mergeCell ref="C46:D46"/>
    <mergeCell ref="F46:G46"/>
    <mergeCell ref="C47:D47"/>
    <mergeCell ref="C48:D48"/>
    <mergeCell ref="C49:D49"/>
    <mergeCell ref="C50:D50"/>
    <mergeCell ref="J51:K51"/>
    <mergeCell ref="B52:C52"/>
    <mergeCell ref="J52:K52"/>
    <mergeCell ref="J53:K53"/>
    <mergeCell ref="J54:K54"/>
    <mergeCell ref="B57:D57"/>
    <mergeCell ref="B58:D58"/>
    <mergeCell ref="B59:D59"/>
    <mergeCell ref="F59:G59"/>
    <mergeCell ref="B63:C63"/>
    <mergeCell ref="B65:C65"/>
  </mergeCells>
  <printOptions headings="false" gridLines="false" gridLinesSet="true" horizontalCentered="false" verticalCentered="false"/>
  <pageMargins left="0.3" right="0.3" top="0.3" bottom="0.3" header="0.511811023622047" footer="0.511811023622047"/>
  <pageSetup paperSize="3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FF"/>
    <pageSetUpPr fitToPage="false"/>
  </sheetPr>
  <dimension ref="A1:N8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A12" activeCellId="0" sqref="AA1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93"/>
    <col collapsed="false" customWidth="true" hidden="false" outlineLevel="0" max="2" min="2" style="2" width="44.45"/>
    <col collapsed="false" customWidth="true" hidden="false" outlineLevel="0" max="3" min="3" style="3" width="19.46"/>
    <col collapsed="false" customWidth="true" hidden="false" outlineLevel="0" max="4" min="4" style="4" width="19.46"/>
    <col collapsed="false" customWidth="true" hidden="false" outlineLevel="0" max="5" min="5" style="1" width="6.01"/>
    <col collapsed="false" customWidth="true" hidden="false" outlineLevel="0" max="6" min="6" style="1" width="22.3"/>
    <col collapsed="false" customWidth="true" hidden="false" outlineLevel="0" max="7" min="7" style="1" width="27.89"/>
    <col collapsed="false" customWidth="true" hidden="false" outlineLevel="0" max="8" min="8" style="1" width="19.46"/>
    <col collapsed="false" customWidth="true" hidden="false" outlineLevel="0" max="9" min="9" style="1" width="13.15"/>
    <col collapsed="false" customWidth="true" hidden="false" outlineLevel="0" max="10" min="10" style="1" width="17.1"/>
    <col collapsed="false" customWidth="false" hidden="false" outlineLevel="0" max="11" min="11" style="1" width="11.53"/>
    <col collapsed="false" customWidth="true" hidden="false" outlineLevel="0" max="12" min="12" style="1" width="4.14"/>
    <col collapsed="false" customWidth="false" hidden="false" outlineLevel="0" max="1021" min="13" style="1" width="11.53"/>
    <col collapsed="false" customWidth="false" hidden="false" outlineLevel="0" max="1022" min="1022" style="5" width="11.53"/>
  </cols>
  <sheetData>
    <row r="1" customFormat="false" ht="12.8" hidden="false" customHeight="false" outlineLevel="0" collapsed="false">
      <c r="B1" s="1"/>
      <c r="C1" s="1"/>
      <c r="D1" s="1"/>
      <c r="E1" s="6"/>
    </row>
    <row r="2" customFormat="false" ht="12.8" hidden="false" customHeight="false" outlineLevel="0" collapsed="false">
      <c r="B2" s="1"/>
      <c r="C2" s="1"/>
      <c r="D2" s="1"/>
      <c r="E2" s="6"/>
    </row>
    <row r="3" customFormat="false" ht="15.35" hidden="false" customHeight="true" outlineLevel="0" collapsed="false">
      <c r="B3" s="172" t="s">
        <v>89</v>
      </c>
      <c r="C3" s="172"/>
      <c r="D3" s="172"/>
      <c r="E3" s="172"/>
      <c r="F3" s="172"/>
      <c r="G3" s="172"/>
      <c r="H3" s="172"/>
      <c r="I3" s="172"/>
      <c r="J3" s="172"/>
      <c r="K3" s="172"/>
    </row>
    <row r="4" customFormat="false" ht="11.9" hidden="false" customHeight="true" outlineLevel="0" collapsed="false">
      <c r="B4" s="8"/>
      <c r="C4" s="9"/>
      <c r="D4" s="9"/>
      <c r="E4" s="6"/>
      <c r="F4" s="10"/>
      <c r="G4" s="11"/>
      <c r="H4" s="11"/>
      <c r="I4" s="11"/>
      <c r="J4" s="11"/>
      <c r="K4" s="11"/>
    </row>
    <row r="5" customFormat="false" ht="12.8" hidden="false" customHeight="false" outlineLevel="0" collapsed="false">
      <c r="B5" s="1"/>
      <c r="C5" s="1"/>
      <c r="D5" s="1"/>
      <c r="E5" s="5"/>
      <c r="F5" s="5"/>
      <c r="G5" s="5"/>
      <c r="H5" s="5"/>
      <c r="I5" s="5"/>
      <c r="J5" s="5"/>
      <c r="K5" s="5"/>
    </row>
    <row r="6" customFormat="false" ht="13.8" hidden="false" customHeight="false" outlineLevel="0" collapsed="false">
      <c r="B6" s="12" t="s">
        <v>1</v>
      </c>
      <c r="C6" s="12"/>
      <c r="D6" s="12"/>
      <c r="E6" s="6"/>
      <c r="F6" s="12" t="s">
        <v>2</v>
      </c>
      <c r="G6" s="12"/>
      <c r="H6" s="12"/>
      <c r="I6" s="12"/>
      <c r="J6" s="12"/>
      <c r="K6" s="12"/>
      <c r="L6" s="3"/>
    </row>
    <row r="7" customFormat="false" ht="12.8" hidden="false" customHeight="false" outlineLevel="0" collapsed="false">
      <c r="B7" s="13"/>
      <c r="C7" s="14" t="s">
        <v>3</v>
      </c>
      <c r="D7" s="15" t="s">
        <v>4</v>
      </c>
      <c r="F7" s="13"/>
      <c r="G7" s="16"/>
      <c r="H7" s="14" t="s">
        <v>3</v>
      </c>
      <c r="I7" s="14"/>
      <c r="J7" s="15" t="s">
        <v>4</v>
      </c>
      <c r="K7" s="15"/>
    </row>
    <row r="8" customFormat="false" ht="12.8" hidden="false" customHeight="false" outlineLevel="0" collapsed="false">
      <c r="B8" s="17"/>
      <c r="C8" s="18"/>
      <c r="D8" s="18"/>
      <c r="F8" s="19"/>
      <c r="G8" s="5"/>
      <c r="H8" s="5"/>
      <c r="I8" s="5"/>
      <c r="J8" s="5"/>
      <c r="K8" s="20"/>
    </row>
    <row r="9" customFormat="false" ht="12.8" hidden="false" customHeight="false" outlineLevel="0" collapsed="false">
      <c r="B9" s="21" t="s">
        <v>5</v>
      </c>
      <c r="C9" s="22"/>
      <c r="D9" s="22"/>
      <c r="F9" s="17"/>
      <c r="H9" s="23" t="s">
        <v>6</v>
      </c>
      <c r="I9" s="23" t="s">
        <v>7</v>
      </c>
      <c r="J9" s="24" t="s">
        <v>6</v>
      </c>
      <c r="K9" s="18" t="s">
        <v>7</v>
      </c>
    </row>
    <row r="10" customFormat="false" ht="12.8" hidden="false" customHeight="false" outlineLevel="0" collapsed="false">
      <c r="B10" s="26" t="s">
        <v>8</v>
      </c>
      <c r="C10" s="27" t="n">
        <v>11000</v>
      </c>
      <c r="D10" s="27"/>
      <c r="F10" s="28"/>
      <c r="G10" s="29" t="s">
        <v>9</v>
      </c>
      <c r="H10" s="30" t="n">
        <f aca="false">(C24/G54)+G37</f>
        <v>187.330588235294</v>
      </c>
      <c r="I10" s="31"/>
      <c r="J10" s="32" t="n">
        <v>0</v>
      </c>
      <c r="K10" s="33"/>
    </row>
    <row r="11" customFormat="false" ht="12.8" hidden="false" customHeight="false" outlineLevel="0" collapsed="false">
      <c r="B11" s="26" t="s">
        <v>10</v>
      </c>
      <c r="C11" s="34" t="n">
        <v>0.3</v>
      </c>
      <c r="D11" s="34"/>
      <c r="E11" s="35"/>
      <c r="F11" s="17"/>
      <c r="G11" s="23"/>
      <c r="H11" s="23"/>
      <c r="I11" s="9"/>
      <c r="J11" s="36"/>
      <c r="K11" s="37"/>
    </row>
    <row r="12" customFormat="false" ht="12.8" hidden="false" customHeight="false" outlineLevel="0" collapsed="false">
      <c r="B12" s="26" t="s">
        <v>11</v>
      </c>
      <c r="C12" s="34" t="n">
        <f aca="false">C15/C10</f>
        <v>0.681818181818182</v>
      </c>
      <c r="D12" s="34"/>
      <c r="F12" s="38"/>
      <c r="G12" s="39" t="s">
        <v>12</v>
      </c>
      <c r="H12" s="40"/>
      <c r="I12" s="41" t="n">
        <f aca="false">C40</f>
        <v>32.2262602579132</v>
      </c>
      <c r="J12" s="42"/>
      <c r="K12" s="43" t="n">
        <f aca="false">D32</f>
        <v>1334.40797186401</v>
      </c>
    </row>
    <row r="13" customFormat="false" ht="12.8" hidden="false" customHeight="false" outlineLevel="0" collapsed="false">
      <c r="B13" s="26" t="s">
        <v>13</v>
      </c>
      <c r="C13" s="34" t="n">
        <v>0.04</v>
      </c>
      <c r="D13" s="34"/>
      <c r="F13" s="17"/>
      <c r="G13" s="9"/>
      <c r="H13" s="23"/>
      <c r="I13" s="23"/>
      <c r="J13" s="27"/>
      <c r="K13" s="27"/>
    </row>
    <row r="14" customFormat="false" ht="12.8" hidden="false" customHeight="false" outlineLevel="0" collapsed="false">
      <c r="B14" s="26" t="s">
        <v>14</v>
      </c>
      <c r="C14" s="34" t="n">
        <f aca="false">C12-C13</f>
        <v>0.641818181818182</v>
      </c>
      <c r="D14" s="34"/>
      <c r="F14" s="19"/>
      <c r="G14" s="5"/>
      <c r="H14" s="44"/>
      <c r="I14" s="44"/>
      <c r="J14" s="5"/>
      <c r="K14" s="45" t="s">
        <v>15</v>
      </c>
    </row>
    <row r="15" customFormat="false" ht="12.8" hidden="false" customHeight="false" outlineLevel="0" collapsed="false">
      <c r="B15" s="26" t="s">
        <v>16</v>
      </c>
      <c r="C15" s="27" t="n">
        <v>7500</v>
      </c>
      <c r="D15" s="27"/>
      <c r="F15" s="38"/>
      <c r="G15" s="46"/>
      <c r="H15" s="16" t="s">
        <v>17</v>
      </c>
      <c r="I15" s="16"/>
      <c r="J15" s="47" t="s">
        <v>18</v>
      </c>
      <c r="K15" s="48" t="s">
        <v>19</v>
      </c>
    </row>
    <row r="16" customFormat="false" ht="12.8" hidden="false" customHeight="false" outlineLevel="0" collapsed="false">
      <c r="B16" s="26"/>
      <c r="C16" s="18"/>
      <c r="D16" s="18"/>
      <c r="F16" s="17"/>
      <c r="G16" s="51" t="s">
        <v>20</v>
      </c>
      <c r="H16" s="52" t="n">
        <f aca="false">(H10-J10)*C48</f>
        <v>1629776.11764706</v>
      </c>
      <c r="I16" s="52"/>
      <c r="J16" s="45" t="n">
        <f aca="false">(I12-K12)*C48</f>
        <v>-11328980.890973</v>
      </c>
      <c r="K16" s="27" t="n">
        <f aca="false">J16*G50/G54</f>
        <v>-386544.828</v>
      </c>
      <c r="L16" s="50"/>
      <c r="M16" s="50"/>
    </row>
    <row r="17" customFormat="false" ht="12.8" hidden="false" customHeight="false" outlineLevel="0" collapsed="false">
      <c r="B17" s="26"/>
      <c r="C17" s="54"/>
      <c r="D17" s="54"/>
      <c r="F17" s="55"/>
      <c r="G17" s="56"/>
      <c r="H17" s="53"/>
      <c r="I17" s="57"/>
      <c r="J17" s="58"/>
      <c r="K17" s="27"/>
    </row>
    <row r="18" customFormat="false" ht="13.8" hidden="false" customHeight="false" outlineLevel="0" collapsed="false">
      <c r="B18" s="21" t="s">
        <v>21</v>
      </c>
      <c r="C18" s="27"/>
      <c r="D18" s="27"/>
      <c r="F18" s="60"/>
      <c r="G18" s="61" t="s">
        <v>22</v>
      </c>
      <c r="H18" s="62"/>
      <c r="I18" s="63" t="n">
        <f aca="false">H16+K16</f>
        <v>1243231.28964706</v>
      </c>
      <c r="J18" s="63"/>
      <c r="K18" s="64"/>
      <c r="M18" s="173"/>
    </row>
    <row r="19" customFormat="false" ht="12.8" hidden="false" customHeight="false" outlineLevel="0" collapsed="false">
      <c r="B19" s="26" t="s">
        <v>23</v>
      </c>
      <c r="C19" s="65" t="n">
        <v>100</v>
      </c>
      <c r="D19" s="66"/>
      <c r="F19" s="67"/>
      <c r="G19" s="50"/>
      <c r="H19" s="44"/>
      <c r="I19" s="44"/>
      <c r="J19" s="54"/>
      <c r="K19" s="54"/>
      <c r="M19" s="173"/>
    </row>
    <row r="20" customFormat="false" ht="12.8" hidden="false" customHeight="false" outlineLevel="0" collapsed="false">
      <c r="B20" s="26" t="s">
        <v>24</v>
      </c>
      <c r="C20" s="65" t="n">
        <f aca="false">G37*C48</f>
        <v>263876.117647059</v>
      </c>
      <c r="D20" s="69"/>
      <c r="F20" s="67"/>
      <c r="G20" s="50"/>
      <c r="H20" s="44"/>
      <c r="I20" s="44"/>
      <c r="J20" s="54"/>
      <c r="K20" s="54"/>
    </row>
    <row r="21" customFormat="false" ht="12.8" hidden="false" customHeight="false" outlineLevel="0" collapsed="false">
      <c r="B21" s="70"/>
      <c r="C21" s="71"/>
      <c r="D21" s="69"/>
      <c r="F21" s="38"/>
      <c r="G21" s="72" t="s">
        <v>25</v>
      </c>
      <c r="H21" s="73" t="n">
        <f aca="false">H16*K37</f>
        <v>2200197.75882353</v>
      </c>
      <c r="I21" s="73"/>
      <c r="J21" s="74" t="n">
        <f aca="false">J16*K36</f>
        <v>-1359477.70691677</v>
      </c>
      <c r="K21" s="74"/>
    </row>
    <row r="22" customFormat="false" ht="12.8" hidden="false" customHeight="false" outlineLevel="0" collapsed="false">
      <c r="B22" s="75"/>
      <c r="C22" s="50"/>
      <c r="D22" s="76"/>
      <c r="F22" s="77"/>
      <c r="G22" s="78" t="s">
        <v>26</v>
      </c>
      <c r="H22" s="79"/>
      <c r="I22" s="80" t="n">
        <f aca="false">H21+J21</f>
        <v>840720.051906765</v>
      </c>
      <c r="J22" s="80"/>
      <c r="K22" s="81"/>
    </row>
    <row r="23" customFormat="false" ht="12.8" hidden="false" customHeight="false" outlineLevel="0" collapsed="false">
      <c r="B23" s="21" t="s">
        <v>27</v>
      </c>
      <c r="C23" s="65"/>
      <c r="D23" s="69"/>
      <c r="E23" s="83"/>
      <c r="F23" s="67"/>
      <c r="G23" s="50"/>
      <c r="H23" s="54"/>
      <c r="I23" s="54"/>
      <c r="J23" s="54"/>
      <c r="K23" s="54"/>
    </row>
    <row r="24" customFormat="false" ht="12.8" hidden="false" customHeight="false" outlineLevel="0" collapsed="false">
      <c r="B24" s="26" t="s">
        <v>28</v>
      </c>
      <c r="C24" s="65" t="n">
        <f aca="false">15700000</f>
        <v>15700000</v>
      </c>
      <c r="D24" s="75"/>
      <c r="E24" s="50"/>
      <c r="F24" s="38"/>
      <c r="G24" s="46"/>
      <c r="H24" s="14"/>
      <c r="I24" s="14"/>
      <c r="J24" s="14"/>
      <c r="K24" s="84"/>
    </row>
    <row r="25" customFormat="false" ht="12.8" hidden="false" customHeight="false" outlineLevel="0" collapsed="false">
      <c r="B25" s="26" t="s">
        <v>29</v>
      </c>
      <c r="C25" s="65" t="n">
        <f aca="false">C24*C48/G54</f>
        <v>1365900</v>
      </c>
      <c r="D25" s="45"/>
      <c r="E25" s="83"/>
      <c r="F25" s="17"/>
      <c r="G25" s="51" t="s">
        <v>30</v>
      </c>
      <c r="H25" s="52" t="n">
        <v>0</v>
      </c>
      <c r="I25" s="52"/>
      <c r="J25" s="45" t="n">
        <f aca="false">(D28/G54)*0.95</f>
        <v>35.15</v>
      </c>
      <c r="K25" s="45"/>
      <c r="M25" s="174"/>
    </row>
    <row r="26" customFormat="false" ht="12.8" hidden="false" customHeight="false" outlineLevel="0" collapsed="false">
      <c r="B26" s="26"/>
      <c r="C26" s="45"/>
      <c r="D26" s="45"/>
      <c r="E26" s="86"/>
      <c r="F26" s="17"/>
      <c r="G26" s="51" t="s">
        <v>31</v>
      </c>
      <c r="H26" s="23" t="n">
        <v>0</v>
      </c>
      <c r="I26" s="23"/>
      <c r="J26" s="45" t="n">
        <f aca="false">J25*C48</f>
        <v>305805</v>
      </c>
      <c r="K26" s="45"/>
      <c r="L26" s="87"/>
    </row>
    <row r="27" customFormat="false" ht="12.8" hidden="false" customHeight="false" outlineLevel="0" collapsed="false">
      <c r="B27" s="67"/>
      <c r="C27" s="75"/>
      <c r="D27" s="120"/>
      <c r="E27" s="83"/>
      <c r="F27" s="88"/>
      <c r="G27" s="89" t="s">
        <v>32</v>
      </c>
      <c r="H27" s="16" t="n">
        <v>0</v>
      </c>
      <c r="I27" s="16"/>
      <c r="J27" s="90" t="n">
        <f aca="false">J26*K37</f>
        <v>412836.75</v>
      </c>
      <c r="K27" s="90"/>
    </row>
    <row r="28" customFormat="false" ht="12.8" hidden="false" customHeight="false" outlineLevel="0" collapsed="false">
      <c r="B28" s="26" t="s">
        <v>33</v>
      </c>
      <c r="C28" s="75"/>
      <c r="D28" s="45" t="n">
        <v>3700000</v>
      </c>
      <c r="E28" s="83"/>
      <c r="F28" s="92"/>
      <c r="G28" s="92"/>
      <c r="H28" s="5"/>
      <c r="I28" s="5"/>
      <c r="J28" s="93"/>
      <c r="K28" s="94"/>
    </row>
    <row r="29" customFormat="false" ht="12.8" hidden="false" customHeight="false" outlineLevel="0" collapsed="false">
      <c r="B29" s="26" t="s">
        <v>34</v>
      </c>
      <c r="C29" s="175"/>
      <c r="D29" s="96" t="n">
        <f aca="false">(D28/3412)</f>
        <v>1084.40797186401</v>
      </c>
      <c r="E29" s="83"/>
      <c r="F29" s="97"/>
      <c r="G29" s="50"/>
      <c r="H29" s="98"/>
      <c r="I29" s="5"/>
      <c r="J29" s="93"/>
      <c r="K29" s="94"/>
      <c r="M29" s="3"/>
    </row>
    <row r="30" customFormat="false" ht="13.8" hidden="false" customHeight="false" outlineLevel="0" collapsed="false">
      <c r="B30" s="67"/>
      <c r="C30" s="75"/>
      <c r="D30" s="120"/>
      <c r="E30" s="83"/>
      <c r="F30" s="100"/>
      <c r="G30" s="101"/>
      <c r="H30" s="61" t="s">
        <v>35</v>
      </c>
      <c r="I30" s="102" t="n">
        <f aca="false">I18+J26</f>
        <v>1549036.28964706</v>
      </c>
      <c r="J30" s="102"/>
      <c r="K30" s="102"/>
      <c r="M30" s="176"/>
      <c r="N30" s="11"/>
    </row>
    <row r="31" customFormat="false" ht="12.8" hidden="false" customHeight="false" outlineLevel="0" collapsed="false">
      <c r="B31" s="177" t="s">
        <v>36</v>
      </c>
      <c r="C31" s="75"/>
      <c r="D31" s="27" t="n">
        <v>250</v>
      </c>
      <c r="E31" s="83"/>
      <c r="F31" s="19"/>
      <c r="G31" s="5"/>
      <c r="H31" s="5"/>
      <c r="I31" s="5"/>
      <c r="J31" s="5"/>
      <c r="K31" s="20"/>
      <c r="L31" s="50"/>
      <c r="M31" s="176"/>
    </row>
    <row r="32" customFormat="false" ht="13.8" hidden="false" customHeight="false" outlineLevel="0" collapsed="false">
      <c r="B32" s="107" t="s">
        <v>37</v>
      </c>
      <c r="C32" s="75"/>
      <c r="D32" s="45" t="n">
        <f aca="false">D29+D31</f>
        <v>1334.40797186401</v>
      </c>
      <c r="E32" s="83"/>
      <c r="F32" s="108" t="s">
        <v>38</v>
      </c>
      <c r="G32" s="108"/>
      <c r="H32" s="108"/>
      <c r="I32" s="109" t="n">
        <f aca="false">I22+J27</f>
        <v>1253556.80190676</v>
      </c>
      <c r="J32" s="109"/>
      <c r="K32" s="109"/>
      <c r="L32" s="50"/>
    </row>
    <row r="33" customFormat="false" ht="12.8" hidden="false" customHeight="false" outlineLevel="0" collapsed="false">
      <c r="B33" s="75"/>
      <c r="C33" s="75"/>
      <c r="D33" s="45"/>
      <c r="E33" s="50"/>
      <c r="F33" s="19"/>
      <c r="G33" s="5"/>
      <c r="H33" s="5"/>
      <c r="I33" s="5"/>
      <c r="J33" s="5"/>
      <c r="K33" s="20"/>
      <c r="L33" s="50"/>
    </row>
    <row r="34" customFormat="false" ht="12.8" hidden="false" customHeight="false" outlineLevel="0" collapsed="false">
      <c r="B34" s="21" t="s">
        <v>39</v>
      </c>
      <c r="C34" s="1"/>
      <c r="D34" s="75"/>
      <c r="E34" s="83"/>
      <c r="F34" s="19"/>
      <c r="G34" s="5"/>
      <c r="H34" s="5"/>
      <c r="I34" s="5"/>
      <c r="J34" s="5"/>
      <c r="K34" s="20"/>
      <c r="L34" s="50"/>
    </row>
    <row r="35" customFormat="false" ht="14.25" hidden="false" customHeight="true" outlineLevel="0" collapsed="false">
      <c r="B35" s="26" t="s">
        <v>40</v>
      </c>
      <c r="C35" s="65" t="n">
        <f aca="false">G39*8.33*60</f>
        <v>27489</v>
      </c>
      <c r="D35" s="69" t="n">
        <v>0</v>
      </c>
      <c r="E35" s="83"/>
      <c r="F35" s="111" t="s">
        <v>90</v>
      </c>
      <c r="G35" s="111"/>
      <c r="H35" s="111"/>
      <c r="I35" s="111" t="s">
        <v>91</v>
      </c>
      <c r="J35" s="111"/>
      <c r="K35" s="111"/>
      <c r="L35" s="50"/>
    </row>
    <row r="36" customFormat="false" ht="12.8" hidden="false" customHeight="false" outlineLevel="0" collapsed="false">
      <c r="B36" s="26" t="s">
        <v>43</v>
      </c>
      <c r="C36" s="3" t="n">
        <f aca="false">10</f>
        <v>10</v>
      </c>
      <c r="D36" s="69"/>
      <c r="E36" s="83"/>
      <c r="F36" s="112" t="s">
        <v>44</v>
      </c>
      <c r="G36" s="65" t="n">
        <v>2900</v>
      </c>
      <c r="H36" s="94" t="s">
        <v>45</v>
      </c>
      <c r="I36" s="113" t="s">
        <v>46</v>
      </c>
      <c r="J36" s="113"/>
      <c r="K36" s="114" t="n">
        <v>0.12</v>
      </c>
      <c r="L36" s="50"/>
    </row>
    <row r="37" customFormat="false" ht="12.8" hidden="false" customHeight="false" outlineLevel="0" collapsed="false">
      <c r="B37" s="26" t="s">
        <v>47</v>
      </c>
      <c r="C37" s="65" t="n">
        <f aca="false">C35*C36</f>
        <v>274890</v>
      </c>
      <c r="D37" s="69" t="n">
        <v>0</v>
      </c>
      <c r="E37" s="115"/>
      <c r="F37" s="112" t="s">
        <v>48</v>
      </c>
      <c r="G37" s="116" t="n">
        <f aca="false">G36/G47*G49/G54</f>
        <v>30.3305882352941</v>
      </c>
      <c r="H37" s="94" t="s">
        <v>49</v>
      </c>
      <c r="I37" s="113" t="s">
        <v>50</v>
      </c>
      <c r="J37" s="113"/>
      <c r="K37" s="117" t="n">
        <v>1.35</v>
      </c>
      <c r="L37" s="50"/>
    </row>
    <row r="38" customFormat="false" ht="12.8" hidden="false" customHeight="false" outlineLevel="0" collapsed="false">
      <c r="B38" s="26" t="s">
        <v>51</v>
      </c>
      <c r="C38" s="118" t="n">
        <v>2.5</v>
      </c>
      <c r="D38" s="119"/>
      <c r="E38" s="83"/>
      <c r="F38" s="67"/>
      <c r="G38" s="50"/>
      <c r="H38" s="120"/>
      <c r="I38" s="17"/>
      <c r="K38" s="94"/>
      <c r="L38" s="50"/>
    </row>
    <row r="39" customFormat="false" ht="12.8" hidden="false" customHeight="false" outlineLevel="0" collapsed="false">
      <c r="B39" s="26" t="s">
        <v>52</v>
      </c>
      <c r="C39" s="65" t="n">
        <f aca="false">C37/C38</f>
        <v>109956</v>
      </c>
      <c r="D39" s="75"/>
      <c r="E39" s="86"/>
      <c r="F39" s="112" t="s">
        <v>53</v>
      </c>
      <c r="G39" s="52" t="n">
        <v>55</v>
      </c>
      <c r="H39" s="94" t="s">
        <v>54</v>
      </c>
      <c r="I39" s="122"/>
      <c r="J39" s="51" t="s">
        <v>55</v>
      </c>
      <c r="K39" s="123" t="n">
        <f aca="false">K36/G51</f>
        <v>3.51699882766706</v>
      </c>
      <c r="L39" s="50"/>
    </row>
    <row r="40" customFormat="false" ht="12.8" hidden="false" customHeight="false" outlineLevel="0" collapsed="false">
      <c r="A40" s="50"/>
      <c r="B40" s="26" t="s">
        <v>56</v>
      </c>
      <c r="C40" s="118" t="n">
        <f aca="false">C37/C38/G50</f>
        <v>32.2262602579132</v>
      </c>
      <c r="D40" s="69" t="n">
        <v>0</v>
      </c>
      <c r="E40" s="86"/>
      <c r="F40" s="67"/>
      <c r="G40" s="50"/>
      <c r="H40" s="120"/>
      <c r="I40" s="124"/>
      <c r="J40" s="51" t="s">
        <v>57</v>
      </c>
      <c r="K40" s="125" t="n">
        <f aca="false">K39/K37</f>
        <v>2.60518431679041</v>
      </c>
      <c r="L40" s="50"/>
    </row>
    <row r="41" customFormat="false" ht="12.8" hidden="false" customHeight="false" outlineLevel="0" collapsed="false">
      <c r="B41" s="26" t="s">
        <v>58</v>
      </c>
      <c r="C41" s="65" t="n">
        <f aca="false">C40*C48</f>
        <v>280368.464243845</v>
      </c>
      <c r="D41" s="69" t="n">
        <v>0</v>
      </c>
      <c r="E41" s="50"/>
      <c r="F41" s="112" t="s">
        <v>59</v>
      </c>
      <c r="G41" s="52" t="n">
        <v>900</v>
      </c>
      <c r="H41" s="94" t="s">
        <v>60</v>
      </c>
      <c r="I41" s="67"/>
      <c r="J41" s="50"/>
      <c r="K41" s="120"/>
      <c r="L41" s="50"/>
    </row>
    <row r="42" customFormat="false" ht="12.8" hidden="false" customHeight="false" outlineLevel="0" collapsed="false">
      <c r="B42" s="75"/>
      <c r="C42" s="50"/>
      <c r="D42" s="75"/>
      <c r="E42" s="50"/>
      <c r="F42" s="112" t="s">
        <v>61</v>
      </c>
      <c r="G42" s="52" t="n">
        <v>450</v>
      </c>
      <c r="H42" s="120"/>
      <c r="I42" s="112" t="s">
        <v>62</v>
      </c>
      <c r="J42" s="112"/>
      <c r="K42" s="27" t="n">
        <v>35</v>
      </c>
      <c r="L42" s="50"/>
    </row>
    <row r="43" customFormat="false" ht="12.8" hidden="false" customHeight="false" outlineLevel="0" collapsed="false">
      <c r="B43" s="75"/>
      <c r="C43" s="178"/>
      <c r="D43" s="75"/>
      <c r="E43" s="50"/>
      <c r="F43" s="97"/>
      <c r="G43" s="126"/>
      <c r="H43" s="127"/>
      <c r="I43" s="113" t="s">
        <v>63</v>
      </c>
      <c r="J43" s="113"/>
      <c r="K43" s="48" t="n">
        <v>27</v>
      </c>
      <c r="L43" s="50"/>
    </row>
    <row r="44" customFormat="false" ht="13.7" hidden="false" customHeight="true" outlineLevel="0" collapsed="false">
      <c r="B44" s="26" t="s">
        <v>64</v>
      </c>
      <c r="C44" s="52" t="n">
        <f aca="false">(C24 + (G37*G54))  / C15</f>
        <v>2497.74117647059</v>
      </c>
      <c r="D44" s="45" t="n">
        <f aca="false">(D28 + (D31*G50))  / C15</f>
        <v>607.066666666667</v>
      </c>
      <c r="E44" s="50"/>
      <c r="F44" s="5"/>
      <c r="G44" s="5"/>
      <c r="I44" s="50"/>
      <c r="J44" s="50"/>
      <c r="K44" s="50"/>
      <c r="L44" s="50"/>
    </row>
    <row r="45" customFormat="false" ht="12.8" hidden="false" customHeight="false" outlineLevel="0" collapsed="false">
      <c r="B45" s="75"/>
      <c r="C45" s="54"/>
      <c r="D45" s="54"/>
      <c r="E45" s="50"/>
      <c r="F45" s="50"/>
      <c r="G45" s="50"/>
      <c r="H45" s="5"/>
      <c r="I45" s="50"/>
      <c r="J45" s="179" t="s">
        <v>92</v>
      </c>
      <c r="K45" s="180" t="n">
        <f aca="false">2600000*1.5</f>
        <v>3900000</v>
      </c>
      <c r="L45" s="50"/>
    </row>
    <row r="46" customFormat="false" ht="12.8" hidden="false" customHeight="false" outlineLevel="0" collapsed="false">
      <c r="B46" s="26" t="s">
        <v>65</v>
      </c>
      <c r="C46" s="128" t="n">
        <f aca="false">(D28 + (D31*G50)) / (C24 + (G37*G54) )</f>
        <v>0.243046266116523</v>
      </c>
      <c r="D46" s="128"/>
      <c r="E46" s="83"/>
      <c r="F46" s="111" t="s">
        <v>66</v>
      </c>
      <c r="G46" s="111"/>
      <c r="H46" s="5"/>
      <c r="I46" s="50"/>
      <c r="J46" s="181" t="s">
        <v>93</v>
      </c>
      <c r="K46" s="182" t="n">
        <f aca="false">K45/I32</f>
        <v>3.11114741196234</v>
      </c>
      <c r="L46" s="50"/>
    </row>
    <row r="47" customFormat="false" ht="12.8" hidden="false" customHeight="false" outlineLevel="0" collapsed="false">
      <c r="B47" s="75"/>
      <c r="C47" s="129"/>
      <c r="D47" s="129"/>
      <c r="E47" s="130"/>
      <c r="F47" s="131" t="s">
        <v>67</v>
      </c>
      <c r="G47" s="132" t="n">
        <v>0.85</v>
      </c>
      <c r="H47" s="5"/>
      <c r="I47" s="133"/>
      <c r="J47" s="134"/>
      <c r="L47" s="50"/>
    </row>
    <row r="48" customFormat="false" ht="12.8" hidden="false" customHeight="false" outlineLevel="0" collapsed="false">
      <c r="A48" s="50"/>
      <c r="B48" s="135" t="s">
        <v>68</v>
      </c>
      <c r="C48" s="48" t="n">
        <v>8700</v>
      </c>
      <c r="D48" s="48"/>
      <c r="E48" s="83"/>
      <c r="F48" s="136" t="s">
        <v>69</v>
      </c>
      <c r="G48" s="137" t="n">
        <v>328</v>
      </c>
      <c r="H48" s="5"/>
      <c r="I48" s="138"/>
      <c r="J48" s="133"/>
      <c r="L48" s="50"/>
    </row>
    <row r="49" customFormat="false" ht="15.7" hidden="false" customHeight="false" outlineLevel="0" collapsed="false">
      <c r="A49" s="50"/>
      <c r="B49" s="98"/>
      <c r="C49" s="139"/>
      <c r="D49" s="139"/>
      <c r="E49" s="140"/>
      <c r="F49" s="141" t="s">
        <v>70</v>
      </c>
      <c r="G49" s="137" t="n">
        <v>889</v>
      </c>
      <c r="H49" s="5"/>
      <c r="I49" s="138"/>
      <c r="J49" s="142"/>
      <c r="L49" s="50"/>
    </row>
    <row r="50" customFormat="false" ht="12.8" hidden="false" customHeight="false" outlineLevel="0" collapsed="false">
      <c r="A50" s="50"/>
      <c r="B50" s="50"/>
      <c r="C50" s="143"/>
      <c r="D50" s="143"/>
      <c r="E50" s="144"/>
      <c r="F50" s="136" t="s">
        <v>71</v>
      </c>
      <c r="G50" s="145" t="n">
        <f aca="false">3412</f>
        <v>3412</v>
      </c>
      <c r="H50" s="5"/>
      <c r="I50" s="50"/>
      <c r="J50" s="50"/>
      <c r="K50" s="50"/>
      <c r="L50" s="50"/>
    </row>
    <row r="51" customFormat="false" ht="12.8" hidden="false" customHeight="false" outlineLevel="0" collapsed="false">
      <c r="B51" s="154" t="s">
        <v>94</v>
      </c>
      <c r="C51" s="154"/>
      <c r="D51" s="154"/>
      <c r="E51" s="86"/>
      <c r="F51" s="136" t="s">
        <v>73</v>
      </c>
      <c r="G51" s="147" t="n">
        <f aca="false">G50/G54</f>
        <v>0.03412</v>
      </c>
      <c r="H51" s="148"/>
      <c r="I51" s="50"/>
      <c r="J51" s="183" t="s">
        <v>95</v>
      </c>
      <c r="K51" s="183"/>
      <c r="L51" s="50"/>
    </row>
    <row r="52" customFormat="false" ht="12.8" hidden="false" customHeight="false" outlineLevel="0" collapsed="false">
      <c r="B52" s="154" t="s">
        <v>96</v>
      </c>
      <c r="C52" s="154"/>
      <c r="D52" s="154"/>
      <c r="E52" s="86"/>
      <c r="F52" s="136" t="s">
        <v>76</v>
      </c>
      <c r="G52" s="151" t="n">
        <f aca="false">1/G51</f>
        <v>29.3083235638922</v>
      </c>
      <c r="H52" s="152"/>
      <c r="I52" s="50"/>
      <c r="J52" s="152" t="s">
        <v>97</v>
      </c>
      <c r="K52" s="152"/>
      <c r="L52" s="50"/>
    </row>
    <row r="53" customFormat="false" ht="12.8" hidden="false" customHeight="false" outlineLevel="0" collapsed="false">
      <c r="A53" s="50"/>
      <c r="B53" s="154" t="s">
        <v>98</v>
      </c>
      <c r="C53" s="154"/>
      <c r="D53" s="154"/>
      <c r="E53" s="50"/>
      <c r="F53" s="136" t="s">
        <v>79</v>
      </c>
      <c r="G53" s="47" t="n">
        <v>1000</v>
      </c>
      <c r="H53" s="152"/>
      <c r="I53" s="50"/>
      <c r="J53" s="152" t="s">
        <v>99</v>
      </c>
      <c r="K53" s="152"/>
      <c r="L53" s="50"/>
    </row>
    <row r="54" customFormat="false" ht="12.8" hidden="false" customHeight="false" outlineLevel="0" collapsed="false">
      <c r="A54" s="50"/>
      <c r="B54" s="50"/>
      <c r="C54" s="50"/>
      <c r="D54" s="50"/>
      <c r="E54" s="9"/>
      <c r="F54" s="113" t="s">
        <v>83</v>
      </c>
      <c r="G54" s="47" t="n">
        <f aca="false">100*G53</f>
        <v>100000</v>
      </c>
      <c r="H54" s="50"/>
      <c r="I54" s="50"/>
      <c r="J54" s="9" t="s">
        <v>100</v>
      </c>
      <c r="K54" s="9"/>
      <c r="L54" s="50"/>
    </row>
    <row r="55" customFormat="false" ht="12.8" hidden="false" customHeight="false" outlineLevel="0" collapsed="false">
      <c r="B55" s="184"/>
      <c r="C55" s="185"/>
      <c r="D55" s="86"/>
      <c r="E55" s="163"/>
      <c r="F55" s="164"/>
      <c r="G55" s="164"/>
      <c r="H55" s="52"/>
      <c r="I55" s="9"/>
      <c r="J55" s="50"/>
      <c r="K55" s="50"/>
    </row>
    <row r="56" customFormat="false" ht="12.8" hidden="false" customHeight="false" outlineLevel="0" collapsed="false">
      <c r="B56" s="186"/>
      <c r="C56" s="185"/>
      <c r="D56" s="162"/>
      <c r="F56" s="50"/>
      <c r="G56" s="50"/>
      <c r="H56" s="50"/>
      <c r="I56" s="9"/>
      <c r="J56" s="9"/>
    </row>
    <row r="57" customFormat="false" ht="12.8" hidden="false" customHeight="false" outlineLevel="0" collapsed="false">
      <c r="B57" s="50"/>
      <c r="C57" s="50"/>
      <c r="D57" s="50"/>
      <c r="E57" s="5"/>
      <c r="G57" s="5"/>
      <c r="H57" s="50"/>
      <c r="I57" s="50"/>
      <c r="J57" s="50"/>
      <c r="K57" s="50"/>
    </row>
    <row r="58" customFormat="false" ht="12.8" hidden="false" customHeight="false" outlineLevel="0" collapsed="false">
      <c r="B58" s="50"/>
      <c r="C58" s="50"/>
      <c r="D58" s="50"/>
      <c r="E58" s="5"/>
      <c r="G58" s="5"/>
      <c r="H58" s="5"/>
      <c r="I58" s="5"/>
    </row>
    <row r="59" customFormat="false" ht="12.8" hidden="false" customHeight="false" outlineLevel="0" collapsed="false">
      <c r="B59" s="50"/>
      <c r="C59" s="50"/>
      <c r="D59" s="50"/>
      <c r="E59" s="165"/>
      <c r="G59" s="51"/>
      <c r="H59" s="2"/>
      <c r="I59" s="52"/>
      <c r="J59" s="5"/>
      <c r="K59" s="5"/>
    </row>
    <row r="60" customFormat="false" ht="12.8" hidden="false" customHeight="false" outlineLevel="0" collapsed="false">
      <c r="B60" s="50"/>
      <c r="C60" s="50"/>
      <c r="D60" s="50"/>
      <c r="E60" s="5"/>
      <c r="F60" s="9"/>
      <c r="G60" s="5"/>
      <c r="H60" s="51"/>
      <c r="I60" s="52"/>
      <c r="J60" s="5"/>
      <c r="K60" s="5"/>
    </row>
    <row r="61" customFormat="false" ht="12.8" hidden="false" customHeight="false" outlineLevel="0" collapsed="false">
      <c r="B61" s="50"/>
      <c r="C61" s="50"/>
      <c r="D61" s="50"/>
      <c r="E61" s="5"/>
      <c r="G61" s="5"/>
      <c r="H61" s="5"/>
      <c r="I61" s="5"/>
      <c r="J61" s="5"/>
      <c r="K61" s="5"/>
    </row>
    <row r="62" customFormat="false" ht="12.8" hidden="false" customHeight="false" outlineLevel="0" collapsed="false">
      <c r="B62" s="152"/>
      <c r="C62" s="152"/>
      <c r="D62" s="5"/>
      <c r="E62" s="167"/>
      <c r="G62" s="5"/>
      <c r="H62" s="5"/>
      <c r="I62" s="5"/>
      <c r="J62" s="5"/>
      <c r="K62" s="5"/>
    </row>
    <row r="63" customFormat="false" ht="12.8" hidden="false" customHeight="false" outlineLevel="0" collapsed="false">
      <c r="B63" s="5"/>
      <c r="C63" s="5"/>
      <c r="D63" s="5"/>
      <c r="E63" s="5"/>
      <c r="G63" s="51"/>
      <c r="H63" s="52"/>
      <c r="I63" s="5"/>
      <c r="J63" s="5"/>
      <c r="K63" s="5"/>
    </row>
    <row r="64" customFormat="false" ht="12.8" hidden="false" customHeight="false" outlineLevel="0" collapsed="false">
      <c r="B64" s="152"/>
      <c r="C64" s="152"/>
      <c r="D64" s="166"/>
      <c r="E64" s="167"/>
      <c r="F64" s="52"/>
      <c r="G64" s="51"/>
      <c r="H64" s="5"/>
      <c r="I64" s="5"/>
    </row>
    <row r="65" customFormat="false" ht="12.8" hidden="false" customHeight="false" outlineLevel="0" collapsed="false">
      <c r="B65" s="5"/>
      <c r="C65" s="5"/>
      <c r="D65" s="5"/>
      <c r="E65" s="169"/>
      <c r="L65" s="5"/>
    </row>
    <row r="66" customFormat="false" ht="12.8" hidden="false" customHeight="false" outlineLevel="0" collapsed="false">
      <c r="B66" s="1"/>
      <c r="C66" s="1"/>
      <c r="D66" s="166"/>
      <c r="E66" s="169"/>
    </row>
    <row r="67" customFormat="false" ht="12.8" hidden="false" customHeight="false" outlineLevel="0" collapsed="false">
      <c r="B67" s="168"/>
      <c r="C67" s="169"/>
      <c r="D67" s="169"/>
      <c r="E67" s="5"/>
    </row>
    <row r="68" customFormat="false" ht="12.8" hidden="false" customHeight="false" outlineLevel="0" collapsed="false">
      <c r="B68" s="168"/>
      <c r="C68" s="170"/>
      <c r="D68" s="169"/>
    </row>
    <row r="69" customFormat="false" ht="12.8" hidden="false" customHeight="false" outlineLevel="0" collapsed="false">
      <c r="B69" s="5"/>
      <c r="C69" s="5"/>
      <c r="D69" s="5"/>
    </row>
    <row r="70" customFormat="false" ht="12.8" hidden="false" customHeight="false" outlineLevel="0" collapsed="false">
      <c r="B70" s="1"/>
      <c r="C70" s="1"/>
      <c r="D70" s="1"/>
      <c r="E70" s="65"/>
    </row>
    <row r="71" customFormat="false" ht="12.8" hidden="false" customHeight="false" outlineLevel="0" collapsed="false">
      <c r="B71" s="5"/>
      <c r="C71" s="5"/>
      <c r="E71" s="65"/>
    </row>
    <row r="72" customFormat="false" ht="12.8" hidden="false" customHeight="false" outlineLevel="0" collapsed="false">
      <c r="B72" s="65"/>
      <c r="C72" s="65"/>
      <c r="D72" s="65"/>
    </row>
    <row r="73" customFormat="false" ht="12.8" hidden="false" customHeight="false" outlineLevel="0" collapsed="false">
      <c r="B73" s="65"/>
      <c r="C73" s="65"/>
      <c r="D73" s="65"/>
    </row>
    <row r="74" customFormat="false" ht="12.8" hidden="false" customHeight="false" outlineLevel="0" collapsed="false">
      <c r="B74" s="1"/>
      <c r="C74" s="1"/>
    </row>
    <row r="75" customFormat="false" ht="12.8" hidden="false" customHeight="false" outlineLevel="0" collapsed="false">
      <c r="B75" s="5"/>
      <c r="C75" s="1"/>
    </row>
    <row r="76" customFormat="false" ht="12.8" hidden="false" customHeight="false" outlineLevel="0" collapsed="false">
      <c r="B76" s="5"/>
      <c r="C76" s="1"/>
      <c r="E76" s="51"/>
    </row>
    <row r="77" customFormat="false" ht="12.8" hidden="false" customHeight="false" outlineLevel="0" collapsed="false">
      <c r="B77" s="5"/>
      <c r="E77" s="51"/>
    </row>
    <row r="78" customFormat="false" ht="12.8" hidden="false" customHeight="false" outlineLevel="0" collapsed="false">
      <c r="B78" s="5"/>
      <c r="C78" s="1"/>
      <c r="D78" s="51"/>
      <c r="E78" s="51"/>
    </row>
    <row r="79" customFormat="false" ht="12.8" hidden="false" customHeight="false" outlineLevel="0" collapsed="false">
      <c r="B79" s="5"/>
      <c r="C79" s="1"/>
      <c r="D79" s="1"/>
      <c r="E79" s="171"/>
    </row>
    <row r="80" customFormat="false" ht="12.8" hidden="false" customHeight="false" outlineLevel="0" collapsed="false">
      <c r="B80" s="5"/>
      <c r="C80" s="1"/>
      <c r="D80" s="1"/>
      <c r="E80" s="51"/>
    </row>
    <row r="81" customFormat="false" ht="12.8" hidden="false" customHeight="false" outlineLevel="0" collapsed="false">
      <c r="B81" s="5"/>
      <c r="C81" s="1"/>
      <c r="D81" s="1"/>
    </row>
    <row r="82" customFormat="false" ht="12.8" hidden="false" customHeight="false" outlineLevel="0" collapsed="false">
      <c r="B82" s="5"/>
      <c r="C82" s="1"/>
      <c r="D82" s="1"/>
    </row>
    <row r="83" customFormat="false" ht="12.8" hidden="false" customHeight="false" outlineLevel="0" collapsed="false">
      <c r="B83" s="1"/>
      <c r="C83" s="1"/>
      <c r="D83" s="1"/>
    </row>
    <row r="84" customFormat="false" ht="12.8" hidden="false" customHeight="false" outlineLevel="0" collapsed="false">
      <c r="B84" s="1"/>
      <c r="C84" s="1"/>
      <c r="D84" s="1"/>
    </row>
    <row r="85" customFormat="false" ht="12.8" hidden="false" customHeight="false" outlineLevel="0" collapsed="false">
      <c r="B85" s="1"/>
      <c r="C85" s="1"/>
      <c r="D85" s="1"/>
    </row>
    <row r="86" customFormat="false" ht="12.8" hidden="false" customHeight="false" outlineLevel="0" collapsed="false">
      <c r="B86" s="1"/>
      <c r="C86" s="1"/>
    </row>
  </sheetData>
  <mergeCells count="62">
    <mergeCell ref="B3:K3"/>
    <mergeCell ref="B6:D6"/>
    <mergeCell ref="F6:K6"/>
    <mergeCell ref="H7:I7"/>
    <mergeCell ref="J7:K7"/>
    <mergeCell ref="C8:D8"/>
    <mergeCell ref="C9:D9"/>
    <mergeCell ref="C10:D10"/>
    <mergeCell ref="C11:D11"/>
    <mergeCell ref="C12:D12"/>
    <mergeCell ref="C13:D13"/>
    <mergeCell ref="H13:I13"/>
    <mergeCell ref="J13:K13"/>
    <mergeCell ref="C14:D14"/>
    <mergeCell ref="H14:I14"/>
    <mergeCell ref="C15:D15"/>
    <mergeCell ref="H15:I15"/>
    <mergeCell ref="C16:D16"/>
    <mergeCell ref="H16:I16"/>
    <mergeCell ref="C17:D17"/>
    <mergeCell ref="C18:D18"/>
    <mergeCell ref="I18:J18"/>
    <mergeCell ref="H19:I19"/>
    <mergeCell ref="J19:K19"/>
    <mergeCell ref="H20:I20"/>
    <mergeCell ref="J20:K20"/>
    <mergeCell ref="H21:I21"/>
    <mergeCell ref="J21:K21"/>
    <mergeCell ref="I22:J22"/>
    <mergeCell ref="H23:K23"/>
    <mergeCell ref="H25:I25"/>
    <mergeCell ref="J25:K25"/>
    <mergeCell ref="H26:I26"/>
    <mergeCell ref="J26:K26"/>
    <mergeCell ref="H27:I27"/>
    <mergeCell ref="J27:K27"/>
    <mergeCell ref="F28:G28"/>
    <mergeCell ref="I30:K30"/>
    <mergeCell ref="F32:H32"/>
    <mergeCell ref="I32:K32"/>
    <mergeCell ref="F35:H35"/>
    <mergeCell ref="I35:K35"/>
    <mergeCell ref="I36:J36"/>
    <mergeCell ref="I37:J37"/>
    <mergeCell ref="I42:J42"/>
    <mergeCell ref="I43:J43"/>
    <mergeCell ref="C45:D45"/>
    <mergeCell ref="C46:D46"/>
    <mergeCell ref="F46:G46"/>
    <mergeCell ref="C47:D47"/>
    <mergeCell ref="C48:D48"/>
    <mergeCell ref="C49:D49"/>
    <mergeCell ref="C50:D50"/>
    <mergeCell ref="B51:D51"/>
    <mergeCell ref="J51:K51"/>
    <mergeCell ref="B52:D52"/>
    <mergeCell ref="J52:K52"/>
    <mergeCell ref="B53:D53"/>
    <mergeCell ref="J53:K53"/>
    <mergeCell ref="J54:K54"/>
    <mergeCell ref="B62:C62"/>
    <mergeCell ref="B64:C64"/>
  </mergeCells>
  <printOptions headings="false" gridLines="false" gridLinesSet="true" horizontalCentered="false" verticalCentered="false"/>
  <pageMargins left="0.3" right="0.3" top="0.3" bottom="0.3" header="0.511811023622047" footer="0.511811023622047"/>
  <pageSetup paperSize="3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FFCC"/>
    <pageSetUpPr fitToPage="false"/>
  </sheetPr>
  <dimension ref="B1:K4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B17" activeCellId="0" sqref="AB1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89"/>
    <col collapsed="false" customWidth="true" hidden="false" outlineLevel="0" max="2" min="2" style="2" width="30"/>
    <col collapsed="false" customWidth="true" hidden="false" outlineLevel="0" max="3" min="3" style="187" width="17.15"/>
    <col collapsed="false" customWidth="true" hidden="false" outlineLevel="0" max="4" min="4" style="5" width="13.81"/>
    <col collapsed="false" customWidth="true" hidden="false" outlineLevel="0" max="5" min="5" style="5" width="15.57"/>
    <col collapsed="false" customWidth="true" hidden="false" outlineLevel="0" max="6" min="6" style="188" width="15.57"/>
    <col collapsed="false" customWidth="true" hidden="false" outlineLevel="0" max="7" min="7" style="5" width="15.57"/>
    <col collapsed="false" customWidth="true" hidden="false" outlineLevel="0" max="8" min="8" style="188" width="14.71"/>
    <col collapsed="false" customWidth="false" hidden="false" outlineLevel="0" max="16384" min="9" style="5" width="11.53"/>
  </cols>
  <sheetData>
    <row r="1" customFormat="false" ht="12.8" hidden="false" customHeight="false" outlineLevel="0" collapsed="false">
      <c r="H1" s="3"/>
    </row>
    <row r="2" customFormat="false" ht="12.8" hidden="false" customHeight="false" outlineLevel="0" collapsed="false">
      <c r="F2" s="50"/>
      <c r="G2" s="50"/>
      <c r="H2" s="50"/>
      <c r="I2" s="50"/>
    </row>
    <row r="3" customFormat="false" ht="12.8" hidden="false" customHeight="false" outlineLevel="0" collapsed="false">
      <c r="B3" s="189" t="s">
        <v>101</v>
      </c>
      <c r="C3" s="189"/>
      <c r="E3" s="190" t="s">
        <v>102</v>
      </c>
      <c r="F3" s="190"/>
      <c r="G3" s="190"/>
      <c r="H3" s="50"/>
      <c r="I3" s="50"/>
    </row>
    <row r="4" customFormat="false" ht="12.8" hidden="false" customHeight="false" outlineLevel="0" collapsed="false">
      <c r="B4" s="191" t="s">
        <v>103</v>
      </c>
      <c r="C4" s="191"/>
      <c r="E4" s="192"/>
      <c r="F4" s="193" t="s">
        <v>104</v>
      </c>
      <c r="G4" s="194" t="n">
        <v>2600000</v>
      </c>
      <c r="H4" s="195"/>
      <c r="I4" s="50"/>
    </row>
    <row r="5" customFormat="false" ht="12.8" hidden="false" customHeight="false" outlineLevel="0" collapsed="false">
      <c r="B5" s="196"/>
      <c r="C5" s="197"/>
      <c r="E5" s="192"/>
      <c r="F5" s="198" t="s">
        <v>105</v>
      </c>
      <c r="G5" s="199" t="n">
        <f aca="false">'Projected Energy Savings'!I30</f>
        <v>1549036.28964706</v>
      </c>
      <c r="H5" s="50"/>
      <c r="I5" s="50"/>
    </row>
    <row r="6" customFormat="false" ht="12.8" hidden="false" customHeight="false" outlineLevel="0" collapsed="false">
      <c r="B6" s="196" t="s">
        <v>106</v>
      </c>
      <c r="C6" s="197" t="n">
        <f aca="false">C24</f>
        <v>5000</v>
      </c>
      <c r="E6" s="200"/>
      <c r="F6" s="201" t="s">
        <v>107</v>
      </c>
      <c r="G6" s="202" t="n">
        <f aca="false">(G5*C30)/2000</f>
        <v>9356.17918946824</v>
      </c>
      <c r="H6" s="50"/>
      <c r="I6" s="50"/>
    </row>
    <row r="7" customFormat="false" ht="12.8" hidden="false" customHeight="false" outlineLevel="0" collapsed="false">
      <c r="B7" s="196"/>
      <c r="C7" s="197"/>
      <c r="E7" s="203"/>
      <c r="F7" s="204" t="s">
        <v>108</v>
      </c>
      <c r="G7" s="205" t="n">
        <f aca="false">G4/G6</f>
        <v>277.891214709385</v>
      </c>
      <c r="H7" s="50"/>
      <c r="I7" s="50"/>
    </row>
    <row r="8" customFormat="false" ht="12.8" hidden="false" customHeight="false" outlineLevel="0" collapsed="false">
      <c r="B8" s="196" t="s">
        <v>109</v>
      </c>
      <c r="C8" s="197" t="n">
        <f aca="false">'Projected Energy Savings'!I30</f>
        <v>1549036.28964706</v>
      </c>
      <c r="E8" s="23"/>
      <c r="F8" s="193"/>
      <c r="G8" s="173"/>
      <c r="H8" s="50"/>
      <c r="I8" s="50"/>
    </row>
    <row r="9" customFormat="false" ht="12.8" hidden="false" customHeight="false" outlineLevel="0" collapsed="false">
      <c r="B9" s="196"/>
      <c r="C9" s="197"/>
      <c r="E9" s="23"/>
      <c r="F9" s="193"/>
      <c r="G9" s="173"/>
      <c r="H9" s="50"/>
      <c r="I9" s="50"/>
    </row>
    <row r="10" customFormat="false" ht="12.8" hidden="false" customHeight="false" outlineLevel="0" collapsed="false">
      <c r="B10" s="196" t="s">
        <v>110</v>
      </c>
      <c r="C10" s="197" t="n">
        <f aca="false">C8*C6</f>
        <v>7745181448.2353</v>
      </c>
      <c r="E10" s="23"/>
      <c r="F10" s="193"/>
      <c r="G10" s="173"/>
      <c r="H10" s="50"/>
      <c r="I10" s="3"/>
    </row>
    <row r="11" customFormat="false" ht="12.8" hidden="false" customHeight="false" outlineLevel="0" collapsed="false">
      <c r="B11" s="196"/>
      <c r="C11" s="197"/>
      <c r="E11" s="206" t="s">
        <v>111</v>
      </c>
      <c r="F11" s="206"/>
      <c r="G11" s="206"/>
      <c r="H11" s="50"/>
      <c r="I11" s="3"/>
    </row>
    <row r="12" customFormat="false" ht="12.8" hidden="false" customHeight="false" outlineLevel="0" collapsed="false">
      <c r="B12" s="196" t="s">
        <v>112</v>
      </c>
      <c r="C12" s="207" t="n">
        <f aca="false">C10*100000</f>
        <v>774518144823530</v>
      </c>
      <c r="E12" s="208"/>
      <c r="F12" s="209" t="s">
        <v>113</v>
      </c>
      <c r="G12" s="210" t="n">
        <v>1291950000</v>
      </c>
      <c r="H12" s="3"/>
      <c r="I12" s="3"/>
    </row>
    <row r="13" customFormat="false" ht="12.8" hidden="false" customHeight="false" outlineLevel="0" collapsed="false">
      <c r="B13" s="196"/>
      <c r="C13" s="197"/>
      <c r="E13" s="211"/>
      <c r="F13" s="212" t="s">
        <v>114</v>
      </c>
      <c r="G13" s="213" t="n">
        <f aca="false">82500</f>
        <v>82500</v>
      </c>
      <c r="H13" s="3"/>
      <c r="I13" s="3"/>
    </row>
    <row r="14" customFormat="false" ht="14.25" hidden="false" customHeight="true" outlineLevel="0" collapsed="false">
      <c r="B14" s="196" t="s">
        <v>115</v>
      </c>
      <c r="C14" s="197" t="n">
        <f aca="false">C10*C30</f>
        <v>93561791894.6824</v>
      </c>
      <c r="E14" s="214"/>
      <c r="F14" s="215" t="s">
        <v>116</v>
      </c>
      <c r="G14" s="216" t="n">
        <f aca="false">G12/G13</f>
        <v>15660</v>
      </c>
      <c r="H14" s="3"/>
      <c r="I14" s="3"/>
    </row>
    <row r="15" customFormat="false" ht="12.8" hidden="false" customHeight="false" outlineLevel="0" collapsed="false">
      <c r="B15" s="196"/>
      <c r="C15" s="197"/>
      <c r="E15" s="50"/>
      <c r="F15" s="50"/>
      <c r="G15" s="50"/>
      <c r="H15" s="3"/>
      <c r="I15" s="1"/>
    </row>
    <row r="16" customFormat="false" ht="14.95" hidden="false" customHeight="false" outlineLevel="0" collapsed="false">
      <c r="B16" s="196" t="s">
        <v>117</v>
      </c>
      <c r="C16" s="197" t="n">
        <f aca="false">C14/2000</f>
        <v>46780895.9473412</v>
      </c>
      <c r="E16" s="217" t="s">
        <v>118</v>
      </c>
      <c r="F16" s="217"/>
      <c r="G16" s="217"/>
      <c r="H16" s="217"/>
      <c r="I16" s="217"/>
      <c r="J16" s="217"/>
      <c r="K16" s="218"/>
    </row>
    <row r="17" customFormat="false" ht="12.8" hidden="false" customHeight="false" outlineLevel="0" collapsed="false">
      <c r="B17" s="219"/>
      <c r="C17" s="220"/>
      <c r="E17" s="50"/>
      <c r="F17" s="50"/>
      <c r="G17" s="50"/>
      <c r="H17" s="50"/>
      <c r="I17" s="1"/>
    </row>
    <row r="18" customFormat="false" ht="12.8" hidden="false" customHeight="false" outlineLevel="0" collapsed="false">
      <c r="E18" s="50"/>
      <c r="F18" s="50"/>
      <c r="G18" s="50"/>
      <c r="H18" s="50"/>
      <c r="I18" s="1"/>
    </row>
    <row r="19" customFormat="false" ht="12.8" hidden="false" customHeight="false" outlineLevel="0" collapsed="false">
      <c r="B19" s="50"/>
      <c r="C19" s="50"/>
      <c r="E19" s="50"/>
      <c r="F19" s="50"/>
      <c r="G19" s="50"/>
      <c r="H19" s="50"/>
      <c r="I19" s="221"/>
    </row>
    <row r="20" customFormat="false" ht="12.8" hidden="false" customHeight="false" outlineLevel="0" collapsed="false">
      <c r="B20" s="190" t="s">
        <v>119</v>
      </c>
      <c r="C20" s="190"/>
      <c r="E20" s="50"/>
      <c r="F20" s="50"/>
      <c r="G20" s="50"/>
      <c r="H20" s="3"/>
    </row>
    <row r="21" customFormat="false" ht="12.8" hidden="false" customHeight="false" outlineLevel="0" collapsed="false">
      <c r="B21" s="196" t="s">
        <v>120</v>
      </c>
      <c r="C21" s="194" t="n">
        <v>5000000000</v>
      </c>
      <c r="E21" s="222"/>
      <c r="F21" s="50"/>
      <c r="G21" s="50"/>
      <c r="H21" s="3"/>
    </row>
    <row r="22" customFormat="false" ht="12.8" hidden="false" customHeight="false" outlineLevel="0" collapsed="false">
      <c r="B22" s="196" t="s">
        <v>121</v>
      </c>
      <c r="C22" s="194" t="n">
        <v>20000000</v>
      </c>
      <c r="F22" s="3"/>
    </row>
    <row r="23" customFormat="false" ht="12.8" hidden="false" customHeight="false" outlineLevel="0" collapsed="false">
      <c r="B23" s="219" t="s">
        <v>122</v>
      </c>
      <c r="C23" s="220" t="n">
        <f aca="false">C21/C22</f>
        <v>250</v>
      </c>
      <c r="F23" s="3"/>
    </row>
    <row r="24" customFormat="false" ht="12.8" hidden="false" customHeight="false" outlineLevel="0" collapsed="false">
      <c r="B24" s="219" t="s">
        <v>123</v>
      </c>
      <c r="C24" s="220" t="n">
        <f aca="false">C23*20</f>
        <v>5000</v>
      </c>
      <c r="F24" s="3"/>
    </row>
    <row r="25" customFormat="false" ht="12.8" hidden="false" customHeight="false" outlineLevel="0" collapsed="false">
      <c r="B25" s="50"/>
      <c r="C25" s="50"/>
      <c r="E25" s="50"/>
      <c r="F25" s="50"/>
      <c r="G25" s="50"/>
    </row>
    <row r="26" customFormat="false" ht="12.8" hidden="false" customHeight="false" outlineLevel="0" collapsed="false">
      <c r="B26" s="223" t="s">
        <v>124</v>
      </c>
      <c r="C26" s="1"/>
      <c r="E26" s="50"/>
      <c r="F26" s="50"/>
      <c r="G26" s="50"/>
    </row>
    <row r="27" customFormat="false" ht="12.8" hidden="false" customHeight="false" outlineLevel="0" collapsed="false">
      <c r="B27" s="50"/>
      <c r="C27" s="50"/>
      <c r="E27" s="50"/>
      <c r="F27" s="50"/>
      <c r="G27" s="50"/>
    </row>
    <row r="28" customFormat="false" ht="12.8" hidden="false" customHeight="false" outlineLevel="0" collapsed="false">
      <c r="B28" s="50"/>
      <c r="C28" s="50"/>
      <c r="E28" s="50"/>
      <c r="F28" s="50"/>
      <c r="G28" s="50"/>
    </row>
    <row r="29" customFormat="false" ht="12.8" hidden="false" customHeight="false" outlineLevel="0" collapsed="false">
      <c r="B29" s="50"/>
      <c r="C29" s="50"/>
      <c r="D29" s="224"/>
      <c r="E29" s="50"/>
      <c r="F29" s="50"/>
      <c r="G29" s="50"/>
    </row>
    <row r="30" customFormat="false" ht="14.95" hidden="false" customHeight="false" outlineLevel="0" collapsed="false">
      <c r="B30" s="225" t="s">
        <v>125</v>
      </c>
      <c r="C30" s="226" t="n">
        <f aca="false">12.08</f>
        <v>12.08</v>
      </c>
      <c r="D30" s="227"/>
      <c r="E30" s="50"/>
      <c r="F30" s="50"/>
      <c r="G30" s="50"/>
    </row>
    <row r="31" customFormat="false" ht="12.8" hidden="false" customHeight="false" outlineLevel="0" collapsed="false">
      <c r="B31" s="50"/>
      <c r="C31" s="50"/>
      <c r="D31" s="227"/>
      <c r="E31" s="134"/>
    </row>
    <row r="32" customFormat="false" ht="12.8" hidden="false" customHeight="false" outlineLevel="0" collapsed="false">
      <c r="B32" s="50"/>
      <c r="C32" s="50"/>
      <c r="D32" s="224"/>
      <c r="E32" s="134"/>
    </row>
    <row r="33" customFormat="false" ht="12.8" hidden="false" customHeight="false" outlineLevel="0" collapsed="false">
      <c r="B33" s="50"/>
      <c r="C33" s="50"/>
      <c r="D33" s="224"/>
      <c r="E33" s="50"/>
    </row>
    <row r="34" customFormat="false" ht="12.8" hidden="false" customHeight="false" outlineLevel="0" collapsed="false">
      <c r="B34" s="50"/>
      <c r="C34" s="50"/>
      <c r="D34" s="50"/>
      <c r="E34" s="50"/>
    </row>
    <row r="35" customFormat="false" ht="12.8" hidden="false" customHeight="false" outlineLevel="0" collapsed="false">
      <c r="B35" s="50"/>
      <c r="C35" s="50"/>
      <c r="D35" s="50"/>
      <c r="E35" s="50"/>
    </row>
    <row r="36" customFormat="false" ht="12.8" hidden="false" customHeight="false" outlineLevel="0" collapsed="false">
      <c r="B36" s="50"/>
      <c r="C36" s="50"/>
      <c r="D36" s="228"/>
      <c r="E36" s="134"/>
    </row>
    <row r="37" customFormat="false" ht="12.8" hidden="false" customHeight="false" outlineLevel="0" collapsed="false">
      <c r="B37" s="50"/>
      <c r="C37" s="50"/>
      <c r="D37" s="228"/>
      <c r="E37" s="134"/>
    </row>
    <row r="38" customFormat="false" ht="12.8" hidden="false" customHeight="false" outlineLevel="0" collapsed="false">
      <c r="B38" s="133"/>
      <c r="C38" s="133"/>
      <c r="D38" s="133"/>
      <c r="E38" s="133"/>
    </row>
    <row r="39" customFormat="false" ht="12.8" hidden="false" customHeight="false" outlineLevel="0" collapsed="false">
      <c r="B39" s="133"/>
      <c r="C39" s="229"/>
      <c r="D39" s="133"/>
      <c r="E39" s="133"/>
    </row>
    <row r="40" customFormat="false" ht="12.8" hidden="false" customHeight="false" outlineLevel="0" collapsed="false">
      <c r="B40" s="133"/>
      <c r="C40" s="133"/>
      <c r="D40" s="133"/>
      <c r="E40" s="133"/>
    </row>
    <row r="41" customFormat="false" ht="12.8" hidden="false" customHeight="false" outlineLevel="0" collapsed="false">
      <c r="B41" s="230"/>
      <c r="C41" s="231"/>
      <c r="D41" s="229"/>
      <c r="E41" s="133"/>
    </row>
    <row r="42" customFormat="false" ht="12.8" hidden="false" customHeight="false" outlineLevel="0" collapsed="false">
      <c r="B42" s="133"/>
      <c r="C42" s="229"/>
      <c r="D42" s="229"/>
      <c r="E42" s="133"/>
    </row>
    <row r="43" customFormat="false" ht="12.8" hidden="false" customHeight="false" outlineLevel="0" collapsed="false">
      <c r="B43" s="133"/>
      <c r="C43" s="229"/>
      <c r="D43" s="229"/>
      <c r="E43" s="133"/>
    </row>
    <row r="44" customFormat="false" ht="12.8" hidden="false" customHeight="false" outlineLevel="0" collapsed="false">
      <c r="B44" s="133"/>
      <c r="C44" s="133"/>
      <c r="D44" s="133"/>
      <c r="E44" s="133"/>
    </row>
    <row r="45" customFormat="false" ht="12.8" hidden="false" customHeight="false" outlineLevel="0" collapsed="false">
      <c r="B45" s="133"/>
      <c r="C45" s="133"/>
      <c r="D45" s="133"/>
      <c r="E45" s="133"/>
    </row>
  </sheetData>
  <mergeCells count="6">
    <mergeCell ref="B3:C3"/>
    <mergeCell ref="E3:G3"/>
    <mergeCell ref="B4:C4"/>
    <mergeCell ref="E11:G11"/>
    <mergeCell ref="E16:J16"/>
    <mergeCell ref="B20:C20"/>
  </mergeCells>
  <printOptions headings="false" gridLines="false" gridLinesSet="true" horizontalCentered="false" verticalCentered="false"/>
  <pageMargins left="0.3" right="0.3" top="0.3" bottom="0.3" header="0.511811023622047" footer="0.511811023622047"/>
  <pageSetup paperSize="3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DDDDDD"/>
    <pageSetUpPr fitToPage="false"/>
  </sheetPr>
  <dimension ref="A1:ALI173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N17" activeCellId="0" sqref="AN17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232" width="3.89"/>
    <col collapsed="false" customWidth="true" hidden="false" outlineLevel="0" max="2" min="2" style="198" width="37.41"/>
    <col collapsed="false" customWidth="true" hidden="false" outlineLevel="0" max="3" min="3" style="233" width="12.64"/>
    <col collapsed="false" customWidth="true" hidden="false" outlineLevel="0" max="5" min="4" style="234" width="9.06"/>
    <col collapsed="false" customWidth="true" hidden="false" outlineLevel="0" max="6" min="6" style="234" width="10.62"/>
    <col collapsed="false" customWidth="true" hidden="false" outlineLevel="0" max="984" min="7" style="232" width="9.06"/>
  </cols>
  <sheetData>
    <row r="1" customFormat="false" ht="14.65" hidden="false" customHeight="false" outlineLevel="0" collapsed="false">
      <c r="B1" s="235"/>
    </row>
    <row r="2" customFormat="false" ht="14.65" hidden="false" customHeight="false" outlineLevel="0" collapsed="false">
      <c r="B2" s="235"/>
    </row>
    <row r="3" customFormat="false" ht="14.65" hidden="false" customHeight="false" outlineLevel="0" collapsed="false">
      <c r="B3" s="236" t="s">
        <v>126</v>
      </c>
      <c r="C3" s="236"/>
      <c r="D3" s="236"/>
      <c r="E3" s="237"/>
      <c r="F3" s="237"/>
    </row>
    <row r="4" customFormat="false" ht="14.65" hidden="false" customHeight="false" outlineLevel="0" collapsed="false">
      <c r="B4" s="235"/>
    </row>
    <row r="5" customFormat="false" ht="14.65" hidden="false" customHeight="false" outlineLevel="0" collapsed="false">
      <c r="B5" s="50"/>
      <c r="C5" s="238"/>
      <c r="D5" s="50"/>
      <c r="E5" s="50"/>
      <c r="F5" s="50"/>
    </row>
    <row r="6" customFormat="false" ht="14.65" hidden="false" customHeight="false" outlineLevel="0" collapsed="false">
      <c r="B6" s="239"/>
      <c r="C6" s="240" t="s">
        <v>127</v>
      </c>
      <c r="D6" s="239"/>
      <c r="E6" s="232"/>
      <c r="F6" s="232"/>
      <c r="AKW6" s="50"/>
      <c r="AKX6" s="50"/>
      <c r="AKY6" s="50"/>
      <c r="AKZ6" s="50"/>
      <c r="ALA6" s="50"/>
      <c r="ALB6" s="50"/>
      <c r="ALC6" s="50"/>
      <c r="ALD6" s="50"/>
      <c r="ALE6" s="50"/>
      <c r="ALF6" s="50"/>
      <c r="ALG6" s="50"/>
      <c r="ALH6" s="50"/>
      <c r="ALI6" s="50"/>
    </row>
    <row r="7" customFormat="false" ht="14.65" hidden="false" customHeight="false" outlineLevel="0" collapsed="false">
      <c r="B7" s="241" t="s">
        <v>128</v>
      </c>
      <c r="C7" s="242" t="s">
        <v>129</v>
      </c>
      <c r="D7" s="241"/>
      <c r="E7" s="241"/>
      <c r="F7" s="241"/>
    </row>
    <row r="8" customFormat="false" ht="14.65" hidden="false" customHeight="false" outlineLevel="0" collapsed="false">
      <c r="B8" s="241" t="s">
        <v>130</v>
      </c>
      <c r="C8" s="243" t="n">
        <v>165</v>
      </c>
      <c r="D8" s="241" t="s">
        <v>131</v>
      </c>
      <c r="E8" s="241"/>
      <c r="F8" s="241"/>
      <c r="AKW8" s="50"/>
      <c r="AKX8" s="50"/>
      <c r="AKY8" s="50"/>
      <c r="AKZ8" s="50"/>
      <c r="ALA8" s="50"/>
      <c r="ALB8" s="50"/>
      <c r="ALC8" s="50"/>
      <c r="ALD8" s="50"/>
      <c r="ALE8" s="50"/>
      <c r="ALF8" s="50"/>
      <c r="ALG8" s="50"/>
      <c r="ALH8" s="50"/>
      <c r="ALI8" s="50"/>
    </row>
    <row r="9" customFormat="false" ht="14.65" hidden="false" customHeight="false" outlineLevel="0" collapsed="false">
      <c r="B9" s="241" t="s">
        <v>132</v>
      </c>
      <c r="C9" s="243" t="n">
        <v>7500</v>
      </c>
      <c r="D9" s="241" t="s">
        <v>133</v>
      </c>
      <c r="E9" s="241"/>
      <c r="F9" s="241"/>
      <c r="AKW9" s="50"/>
      <c r="AKX9" s="50"/>
      <c r="AKY9" s="50"/>
      <c r="AKZ9" s="50"/>
      <c r="ALA9" s="50"/>
      <c r="ALB9" s="50"/>
      <c r="ALC9" s="50"/>
      <c r="ALD9" s="50"/>
      <c r="ALE9" s="50"/>
      <c r="ALF9" s="50"/>
      <c r="ALG9" s="50"/>
      <c r="ALH9" s="50"/>
      <c r="ALI9" s="50"/>
    </row>
    <row r="10" customFormat="false" ht="14.65" hidden="false" customHeight="false" outlineLevel="0" collapsed="false">
      <c r="B10" s="241" t="s">
        <v>134</v>
      </c>
      <c r="C10" s="243" t="n">
        <v>650000</v>
      </c>
      <c r="D10" s="241" t="s">
        <v>133</v>
      </c>
      <c r="E10" s="241"/>
      <c r="F10" s="241"/>
      <c r="AKW10" s="50"/>
      <c r="AKX10" s="50"/>
      <c r="AKY10" s="50"/>
      <c r="AKZ10" s="50"/>
      <c r="ALA10" s="50"/>
      <c r="ALB10" s="50"/>
      <c r="ALC10" s="50"/>
      <c r="ALD10" s="50"/>
      <c r="ALE10" s="50"/>
      <c r="ALF10" s="50"/>
      <c r="ALG10" s="50"/>
      <c r="ALH10" s="50"/>
      <c r="ALI10" s="50"/>
    </row>
    <row r="11" customFormat="false" ht="14.65" hidden="false" customHeight="false" outlineLevel="0" collapsed="false">
      <c r="B11" s="241" t="s">
        <v>135</v>
      </c>
      <c r="C11" s="243" t="n">
        <v>5</v>
      </c>
      <c r="D11" s="241" t="s">
        <v>131</v>
      </c>
      <c r="E11" s="241"/>
      <c r="F11" s="241"/>
      <c r="AKW11" s="50"/>
      <c r="AKX11" s="50"/>
      <c r="AKY11" s="50"/>
      <c r="AKZ11" s="50"/>
      <c r="ALA11" s="50"/>
      <c r="ALB11" s="50"/>
      <c r="ALC11" s="50"/>
      <c r="ALD11" s="50"/>
      <c r="ALE11" s="50"/>
      <c r="ALF11" s="50"/>
      <c r="ALG11" s="50"/>
      <c r="ALH11" s="50"/>
      <c r="ALI11" s="50"/>
    </row>
    <row r="12" customFormat="false" ht="14.65" hidden="false" customHeight="false" outlineLevel="0" collapsed="false">
      <c r="B12" s="241" t="s">
        <v>136</v>
      </c>
      <c r="C12" s="243" t="n">
        <v>0</v>
      </c>
      <c r="D12" s="241" t="s">
        <v>131</v>
      </c>
      <c r="E12" s="241"/>
      <c r="F12" s="241"/>
      <c r="AKW12" s="50"/>
      <c r="AKX12" s="50"/>
      <c r="AKY12" s="50"/>
      <c r="AKZ12" s="50"/>
      <c r="ALA12" s="50"/>
      <c r="ALB12" s="50"/>
      <c r="ALC12" s="50"/>
      <c r="ALD12" s="50"/>
      <c r="ALE12" s="50"/>
      <c r="ALF12" s="50"/>
      <c r="ALG12" s="50"/>
      <c r="ALH12" s="50"/>
      <c r="ALI12" s="50"/>
    </row>
    <row r="13" customFormat="false" ht="14.65" hidden="false" customHeight="false" outlineLevel="0" collapsed="false">
      <c r="B13" s="241" t="s">
        <v>137</v>
      </c>
      <c r="C13" s="243" t="n">
        <v>0</v>
      </c>
      <c r="D13" s="241" t="s">
        <v>131</v>
      </c>
      <c r="E13" s="241"/>
      <c r="F13" s="241"/>
      <c r="AKW13" s="50"/>
      <c r="AKX13" s="50"/>
      <c r="AKY13" s="50"/>
      <c r="AKZ13" s="50"/>
      <c r="ALA13" s="50"/>
      <c r="ALB13" s="50"/>
      <c r="ALC13" s="50"/>
      <c r="ALD13" s="50"/>
      <c r="ALE13" s="50"/>
      <c r="ALF13" s="50"/>
      <c r="ALG13" s="50"/>
      <c r="ALH13" s="50"/>
      <c r="ALI13" s="50"/>
    </row>
    <row r="14" customFormat="false" ht="14.65" hidden="false" customHeight="false" outlineLevel="0" collapsed="false">
      <c r="B14" s="241" t="s">
        <v>138</v>
      </c>
      <c r="C14" s="243" t="n">
        <v>80</v>
      </c>
      <c r="D14" s="241" t="s">
        <v>131</v>
      </c>
      <c r="E14" s="241"/>
      <c r="F14" s="241"/>
      <c r="AKW14" s="50"/>
      <c r="AKX14" s="50"/>
      <c r="AKY14" s="50"/>
      <c r="AKZ14" s="50"/>
      <c r="ALA14" s="50"/>
      <c r="ALB14" s="50"/>
      <c r="ALC14" s="50"/>
      <c r="ALD14" s="50"/>
      <c r="ALE14" s="50"/>
      <c r="ALF14" s="50"/>
      <c r="ALG14" s="50"/>
      <c r="ALH14" s="50"/>
      <c r="ALI14" s="50"/>
    </row>
    <row r="15" customFormat="false" ht="14.65" hidden="false" customHeight="false" outlineLevel="0" collapsed="false">
      <c r="B15" s="241" t="s">
        <v>139</v>
      </c>
      <c r="C15" s="243" t="n">
        <v>85</v>
      </c>
      <c r="D15" s="241" t="s">
        <v>140</v>
      </c>
      <c r="E15" s="241"/>
      <c r="F15" s="241"/>
      <c r="AKW15" s="50"/>
      <c r="AKX15" s="50"/>
      <c r="AKY15" s="50"/>
      <c r="AKZ15" s="50"/>
      <c r="ALA15" s="50"/>
      <c r="ALB15" s="50"/>
      <c r="ALC15" s="50"/>
      <c r="ALD15" s="50"/>
      <c r="ALE15" s="50"/>
      <c r="ALF15" s="50"/>
      <c r="ALG15" s="50"/>
      <c r="ALH15" s="50"/>
      <c r="ALI15" s="50"/>
    </row>
    <row r="16" customFormat="false" ht="14.65" hidden="false" customHeight="false" outlineLevel="0" collapsed="false">
      <c r="B16" s="241" t="s">
        <v>141</v>
      </c>
      <c r="C16" s="243" t="n">
        <v>85</v>
      </c>
      <c r="D16" s="241" t="s">
        <v>140</v>
      </c>
      <c r="E16" s="241"/>
      <c r="F16" s="241"/>
      <c r="AKW16" s="50"/>
      <c r="AKX16" s="50"/>
      <c r="AKY16" s="50"/>
      <c r="AKZ16" s="50"/>
      <c r="ALA16" s="50"/>
      <c r="ALB16" s="50"/>
      <c r="ALC16" s="50"/>
      <c r="ALD16" s="50"/>
      <c r="ALE16" s="50"/>
      <c r="ALF16" s="50"/>
      <c r="ALG16" s="50"/>
      <c r="ALH16" s="50"/>
      <c r="ALI16" s="50"/>
    </row>
    <row r="17" customFormat="false" ht="14.65" hidden="false" customHeight="false" outlineLevel="0" collapsed="false">
      <c r="B17" s="241" t="s">
        <v>142</v>
      </c>
      <c r="C17" s="243" t="n">
        <v>97</v>
      </c>
      <c r="D17" s="241" t="s">
        <v>140</v>
      </c>
      <c r="E17" s="241"/>
      <c r="F17" s="241"/>
    </row>
    <row r="18" customFormat="false" ht="14.65" hidden="false" customHeight="false" outlineLevel="0" collapsed="false">
      <c r="B18" s="241" t="s">
        <v>143</v>
      </c>
      <c r="C18" s="243" t="n">
        <v>37</v>
      </c>
      <c r="D18" s="241" t="s">
        <v>140</v>
      </c>
      <c r="E18" s="241"/>
      <c r="F18" s="241"/>
    </row>
    <row r="19" customFormat="false" ht="14.65" hidden="false" customHeight="false" outlineLevel="0" collapsed="false">
      <c r="B19" s="241" t="s">
        <v>144</v>
      </c>
      <c r="C19" s="243" t="n">
        <v>250000</v>
      </c>
      <c r="D19" s="241" t="s">
        <v>145</v>
      </c>
      <c r="E19" s="243"/>
      <c r="F19" s="241"/>
    </row>
    <row r="20" customFormat="false" ht="14.65" hidden="false" customHeight="false" outlineLevel="0" collapsed="false">
      <c r="B20" s="241" t="s">
        <v>146</v>
      </c>
      <c r="C20" s="243" t="n">
        <v>1000000</v>
      </c>
      <c r="D20" s="241" t="s">
        <v>147</v>
      </c>
      <c r="E20" s="241"/>
      <c r="F20" s="241"/>
    </row>
    <row r="21" customFormat="false" ht="14.65" hidden="false" customHeight="false" outlineLevel="0" collapsed="false">
      <c r="B21" s="241" t="s">
        <v>142</v>
      </c>
      <c r="C21" s="243" t="n">
        <v>97</v>
      </c>
      <c r="D21" s="241" t="s">
        <v>140</v>
      </c>
      <c r="E21" s="241"/>
      <c r="F21" s="241"/>
    </row>
    <row r="22" customFormat="false" ht="14.65" hidden="false" customHeight="false" outlineLevel="0" collapsed="false">
      <c r="B22" s="241" t="s">
        <v>148</v>
      </c>
      <c r="C22" s="243" t="n">
        <v>85</v>
      </c>
      <c r="D22" s="241" t="s">
        <v>131</v>
      </c>
      <c r="E22" s="241"/>
      <c r="F22" s="241"/>
    </row>
    <row r="23" customFormat="false" ht="14.65" hidden="false" customHeight="false" outlineLevel="0" collapsed="false">
      <c r="B23" s="241" t="s">
        <v>149</v>
      </c>
      <c r="C23" s="243" t="n">
        <v>50</v>
      </c>
      <c r="D23" s="241" t="s">
        <v>140</v>
      </c>
      <c r="E23" s="241"/>
      <c r="F23" s="241"/>
    </row>
    <row r="24" customFormat="false" ht="14.65" hidden="false" customHeight="false" outlineLevel="0" collapsed="false">
      <c r="B24" s="241" t="s">
        <v>150</v>
      </c>
      <c r="C24" s="243" t="n">
        <v>1500</v>
      </c>
      <c r="D24" s="241" t="s">
        <v>151</v>
      </c>
      <c r="E24" s="241"/>
      <c r="F24" s="241"/>
    </row>
    <row r="25" customFormat="false" ht="14.65" hidden="false" customHeight="false" outlineLevel="0" collapsed="false">
      <c r="B25" s="232"/>
      <c r="C25" s="244"/>
      <c r="D25" s="232"/>
      <c r="E25" s="232"/>
      <c r="F25" s="232"/>
    </row>
    <row r="26" customFormat="false" ht="14.65" hidden="false" customHeight="false" outlineLevel="0" collapsed="false">
      <c r="B26" s="239"/>
      <c r="C26" s="245" t="s">
        <v>152</v>
      </c>
      <c r="D26" s="239"/>
      <c r="E26" s="232"/>
      <c r="F26" s="232"/>
    </row>
    <row r="27" customFormat="false" ht="14.65" hidden="false" customHeight="false" outlineLevel="0" collapsed="false">
      <c r="B27" s="246" t="s">
        <v>153</v>
      </c>
      <c r="C27" s="244"/>
      <c r="D27" s="232"/>
      <c r="E27" s="232"/>
      <c r="F27" s="232"/>
    </row>
    <row r="28" customFormat="false" ht="14.65" hidden="false" customHeight="false" outlineLevel="0" collapsed="false">
      <c r="B28" s="232" t="s">
        <v>154</v>
      </c>
      <c r="C28" s="244" t="n">
        <v>165</v>
      </c>
      <c r="D28" s="232" t="s">
        <v>131</v>
      </c>
      <c r="E28" s="232"/>
      <c r="F28" s="232"/>
    </row>
    <row r="29" customFormat="false" ht="14.65" hidden="false" customHeight="false" outlineLevel="0" collapsed="false">
      <c r="B29" s="232" t="s">
        <v>155</v>
      </c>
      <c r="C29" s="244" t="n">
        <v>75.581</v>
      </c>
      <c r="D29" s="232" t="s">
        <v>156</v>
      </c>
      <c r="E29" s="232"/>
      <c r="F29" s="232"/>
    </row>
    <row r="30" customFormat="false" ht="14.65" hidden="false" customHeight="false" outlineLevel="0" collapsed="false">
      <c r="B30" s="232" t="s">
        <v>157</v>
      </c>
      <c r="C30" s="244" t="n">
        <v>4.7</v>
      </c>
      <c r="D30" s="232" t="s">
        <v>140</v>
      </c>
      <c r="E30" s="232"/>
      <c r="F30" s="232"/>
    </row>
    <row r="31" customFormat="false" ht="14.65" hidden="false" customHeight="false" outlineLevel="0" collapsed="false">
      <c r="B31" s="232" t="s">
        <v>158</v>
      </c>
      <c r="C31" s="244" t="n">
        <v>59.3</v>
      </c>
      <c r="D31" s="232" t="s">
        <v>131</v>
      </c>
      <c r="E31" s="232"/>
      <c r="F31" s="232"/>
    </row>
    <row r="32" customFormat="false" ht="14.65" hidden="false" customHeight="false" outlineLevel="0" collapsed="false">
      <c r="B32" s="232" t="s">
        <v>159</v>
      </c>
      <c r="C32" s="244" t="n">
        <v>51.847</v>
      </c>
      <c r="D32" s="232" t="s">
        <v>160</v>
      </c>
      <c r="E32" s="232"/>
      <c r="F32" s="232"/>
    </row>
    <row r="33" customFormat="false" ht="14.65" hidden="false" customHeight="false" outlineLevel="0" collapsed="false">
      <c r="B33" s="232" t="s">
        <v>161</v>
      </c>
      <c r="C33" s="247" t="n">
        <v>657018.204</v>
      </c>
      <c r="D33" s="232" t="s">
        <v>133</v>
      </c>
      <c r="E33" s="232"/>
      <c r="F33" s="232"/>
    </row>
    <row r="34" customFormat="false" ht="14.65" hidden="false" customHeight="false" outlineLevel="0" collapsed="false">
      <c r="B34" s="232" t="s">
        <v>162</v>
      </c>
      <c r="C34" s="244" t="n">
        <v>140.4</v>
      </c>
      <c r="D34" s="232" t="s">
        <v>131</v>
      </c>
      <c r="E34" s="232"/>
      <c r="F34" s="232"/>
      <c r="AKW34" s="50"/>
      <c r="AKX34" s="50"/>
      <c r="AKY34" s="50"/>
      <c r="AKZ34" s="50"/>
      <c r="ALA34" s="50"/>
      <c r="ALB34" s="50"/>
      <c r="ALC34" s="50"/>
      <c r="ALD34" s="50"/>
      <c r="ALE34" s="50"/>
      <c r="ALF34" s="50"/>
      <c r="ALG34" s="50"/>
      <c r="ALH34" s="50"/>
      <c r="ALI34" s="50"/>
    </row>
    <row r="35" customFormat="false" ht="14.65" hidden="false" customHeight="false" outlineLevel="0" collapsed="false">
      <c r="B35" s="232" t="s">
        <v>163</v>
      </c>
      <c r="C35" s="244" t="n">
        <v>156.35</v>
      </c>
      <c r="D35" s="232" t="s">
        <v>156</v>
      </c>
      <c r="E35" s="232"/>
      <c r="F35" s="232"/>
    </row>
    <row r="36" customFormat="false" ht="14.65" hidden="false" customHeight="false" outlineLevel="0" collapsed="false">
      <c r="B36" s="232" t="s">
        <v>164</v>
      </c>
      <c r="C36" s="244" t="n">
        <v>17.3</v>
      </c>
      <c r="D36" s="232" t="s">
        <v>140</v>
      </c>
      <c r="E36" s="232"/>
      <c r="F36" s="232"/>
    </row>
    <row r="37" customFormat="false" ht="14.65" hidden="false" customHeight="false" outlineLevel="0" collapsed="false">
      <c r="B37" s="232" t="s">
        <v>165</v>
      </c>
      <c r="C37" s="244" t="n">
        <v>80</v>
      </c>
      <c r="D37" s="232" t="s">
        <v>131</v>
      </c>
      <c r="E37" s="232"/>
      <c r="F37" s="232"/>
    </row>
    <row r="38" customFormat="false" ht="14.65" hidden="false" customHeight="false" outlineLevel="0" collapsed="false">
      <c r="B38" s="232" t="s">
        <v>166</v>
      </c>
      <c r="C38" s="244" t="n">
        <v>51.262</v>
      </c>
      <c r="D38" s="232" t="s">
        <v>160</v>
      </c>
      <c r="E38" s="232"/>
      <c r="F38" s="232"/>
    </row>
    <row r="39" customFormat="false" ht="14.65" hidden="false" customHeight="false" outlineLevel="0" collapsed="false">
      <c r="B39" s="232" t="s">
        <v>167</v>
      </c>
      <c r="C39" s="247" t="n">
        <v>664518.204</v>
      </c>
      <c r="D39" s="232" t="s">
        <v>133</v>
      </c>
      <c r="E39" s="232"/>
      <c r="F39" s="232"/>
    </row>
    <row r="40" customFormat="false" ht="14.65" hidden="false" customHeight="false" outlineLevel="0" collapsed="false">
      <c r="B40" s="246" t="s">
        <v>168</v>
      </c>
      <c r="C40" s="244"/>
      <c r="D40" s="232"/>
      <c r="E40" s="232"/>
      <c r="F40" s="232"/>
    </row>
    <row r="41" customFormat="false" ht="14.65" hidden="false" customHeight="false" outlineLevel="0" collapsed="false">
      <c r="B41" s="232" t="s">
        <v>169</v>
      </c>
      <c r="C41" s="244" t="n">
        <v>140.4</v>
      </c>
      <c r="D41" s="232" t="s">
        <v>131</v>
      </c>
      <c r="E41" s="232"/>
      <c r="F41" s="232"/>
    </row>
    <row r="42" customFormat="false" ht="14.65" hidden="false" customHeight="false" outlineLevel="0" collapsed="false">
      <c r="B42" s="232" t="s">
        <v>170</v>
      </c>
      <c r="C42" s="244" t="n">
        <v>156.35</v>
      </c>
      <c r="D42" s="232" t="s">
        <v>156</v>
      </c>
      <c r="E42" s="232"/>
      <c r="F42" s="232"/>
    </row>
    <row r="43" customFormat="false" ht="14.65" hidden="false" customHeight="false" outlineLevel="0" collapsed="false">
      <c r="B43" s="232" t="s">
        <v>171</v>
      </c>
      <c r="C43" s="244" t="n">
        <v>17.3</v>
      </c>
      <c r="D43" s="232" t="s">
        <v>140</v>
      </c>
      <c r="E43" s="232"/>
      <c r="F43" s="232"/>
    </row>
    <row r="44" customFormat="false" ht="14.65" hidden="false" customHeight="false" outlineLevel="0" collapsed="false">
      <c r="B44" s="232" t="s">
        <v>172</v>
      </c>
      <c r="C44" s="244" t="n">
        <v>80</v>
      </c>
      <c r="D44" s="232" t="s">
        <v>131</v>
      </c>
      <c r="E44" s="232"/>
      <c r="F44" s="232"/>
    </row>
    <row r="45" customFormat="false" ht="14.65" hidden="false" customHeight="false" outlineLevel="0" collapsed="false">
      <c r="B45" s="232" t="s">
        <v>173</v>
      </c>
      <c r="C45" s="244" t="n">
        <v>51.262</v>
      </c>
      <c r="D45" s="232" t="s">
        <v>160</v>
      </c>
      <c r="E45" s="232"/>
      <c r="F45" s="232"/>
    </row>
    <row r="46" customFormat="false" ht="14.65" hidden="false" customHeight="false" outlineLevel="0" collapsed="false">
      <c r="B46" s="232" t="s">
        <v>174</v>
      </c>
      <c r="C46" s="247" t="n">
        <v>664518.204</v>
      </c>
      <c r="D46" s="232" t="s">
        <v>133</v>
      </c>
      <c r="E46" s="232"/>
      <c r="F46" s="232"/>
    </row>
    <row r="47" customFormat="false" ht="14.65" hidden="false" customHeight="false" outlineLevel="0" collapsed="false">
      <c r="B47" s="232" t="s">
        <v>175</v>
      </c>
      <c r="C47" s="244" t="n">
        <v>111.5</v>
      </c>
      <c r="D47" s="232" t="s">
        <v>131</v>
      </c>
      <c r="E47" s="232"/>
      <c r="F47" s="232"/>
    </row>
    <row r="48" customFormat="false" ht="14.65" hidden="false" customHeight="false" outlineLevel="0" collapsed="false">
      <c r="B48" s="232" t="s">
        <v>176</v>
      </c>
      <c r="C48" s="244" t="n">
        <v>156.35</v>
      </c>
      <c r="D48" s="232" t="s">
        <v>156</v>
      </c>
      <c r="E48" s="232"/>
      <c r="F48" s="232"/>
    </row>
    <row r="49" customFormat="false" ht="14.65" hidden="false" customHeight="false" outlineLevel="0" collapsed="false">
      <c r="B49" s="232" t="s">
        <v>177</v>
      </c>
      <c r="C49" s="244" t="n">
        <v>38</v>
      </c>
      <c r="D49" s="232" t="s">
        <v>140</v>
      </c>
      <c r="E49" s="232"/>
      <c r="F49" s="232"/>
    </row>
    <row r="50" customFormat="false" ht="14.65" hidden="false" customHeight="false" outlineLevel="0" collapsed="false">
      <c r="B50" s="232" t="s">
        <v>178</v>
      </c>
      <c r="C50" s="244" t="n">
        <v>80</v>
      </c>
      <c r="D50" s="232" t="s">
        <v>131</v>
      </c>
      <c r="E50" s="232"/>
      <c r="F50" s="232"/>
    </row>
    <row r="51" customFormat="false" ht="14.65" hidden="false" customHeight="false" outlineLevel="0" collapsed="false">
      <c r="B51" s="232" t="s">
        <v>179</v>
      </c>
      <c r="C51" s="244" t="n">
        <v>43.992</v>
      </c>
      <c r="D51" s="232" t="s">
        <v>160</v>
      </c>
      <c r="E51" s="232"/>
      <c r="F51" s="232"/>
    </row>
    <row r="52" customFormat="false" ht="14.65" hidden="false" customHeight="false" outlineLevel="0" collapsed="false">
      <c r="B52" s="232" t="s">
        <v>180</v>
      </c>
      <c r="C52" s="247" t="n">
        <v>664518.204</v>
      </c>
      <c r="D52" s="232" t="s">
        <v>133</v>
      </c>
      <c r="E52" s="232"/>
      <c r="F52" s="232"/>
    </row>
    <row r="53" customFormat="false" ht="14.65" hidden="false" customHeight="false" outlineLevel="0" collapsed="false">
      <c r="B53" s="246" t="s">
        <v>181</v>
      </c>
      <c r="C53" s="244"/>
      <c r="D53" s="232"/>
      <c r="E53" s="232"/>
      <c r="F53" s="232"/>
    </row>
    <row r="54" customFormat="false" ht="14.65" hidden="false" customHeight="false" outlineLevel="0" collapsed="false">
      <c r="B54" s="232" t="s">
        <v>182</v>
      </c>
      <c r="C54" s="244" t="n">
        <v>111.5</v>
      </c>
      <c r="D54" s="232" t="s">
        <v>131</v>
      </c>
      <c r="E54" s="232"/>
      <c r="F54" s="232"/>
    </row>
    <row r="55" customFormat="false" ht="14.65" hidden="false" customHeight="false" outlineLevel="0" collapsed="false">
      <c r="B55" s="232" t="s">
        <v>183</v>
      </c>
      <c r="C55" s="244" t="n">
        <v>156.35</v>
      </c>
      <c r="D55" s="232" t="s">
        <v>156</v>
      </c>
      <c r="E55" s="232"/>
      <c r="F55" s="232"/>
    </row>
    <row r="56" customFormat="false" ht="14.65" hidden="false" customHeight="false" outlineLevel="0" collapsed="false">
      <c r="B56" s="232" t="s">
        <v>184</v>
      </c>
      <c r="C56" s="244" t="n">
        <v>38</v>
      </c>
      <c r="D56" s="232" t="s">
        <v>140</v>
      </c>
      <c r="E56" s="232"/>
      <c r="F56" s="232"/>
    </row>
    <row r="57" customFormat="false" ht="14.65" hidden="false" customHeight="false" outlineLevel="0" collapsed="false">
      <c r="B57" s="232" t="s">
        <v>185</v>
      </c>
      <c r="C57" s="244" t="n">
        <v>80</v>
      </c>
      <c r="D57" s="232" t="s">
        <v>131</v>
      </c>
      <c r="E57" s="232"/>
      <c r="F57" s="232"/>
    </row>
    <row r="58" customFormat="false" ht="14.65" hidden="false" customHeight="false" outlineLevel="0" collapsed="false">
      <c r="B58" s="232" t="s">
        <v>186</v>
      </c>
      <c r="C58" s="244" t="n">
        <v>43.992</v>
      </c>
      <c r="D58" s="232" t="s">
        <v>160</v>
      </c>
      <c r="E58" s="232"/>
      <c r="F58" s="232"/>
    </row>
    <row r="59" customFormat="false" ht="14.65" hidden="false" customHeight="false" outlineLevel="0" collapsed="false">
      <c r="B59" s="232" t="s">
        <v>187</v>
      </c>
      <c r="C59" s="247" t="n">
        <v>664518.204</v>
      </c>
      <c r="D59" s="232" t="s">
        <v>133</v>
      </c>
      <c r="E59" s="232"/>
      <c r="F59" s="232"/>
    </row>
    <row r="60" customFormat="false" ht="14.65" hidden="false" customHeight="false" outlineLevel="0" collapsed="false">
      <c r="B60" s="232" t="s">
        <v>188</v>
      </c>
      <c r="C60" s="244" t="n">
        <v>59.3</v>
      </c>
      <c r="D60" s="232" t="s">
        <v>131</v>
      </c>
      <c r="E60" s="232"/>
      <c r="F60" s="232"/>
    </row>
    <row r="61" customFormat="false" ht="14.65" hidden="false" customHeight="false" outlineLevel="0" collapsed="false">
      <c r="B61" s="232" t="s">
        <v>189</v>
      </c>
      <c r="C61" s="244" t="n">
        <v>75.581</v>
      </c>
      <c r="D61" s="232" t="s">
        <v>156</v>
      </c>
      <c r="E61" s="232"/>
      <c r="F61" s="232"/>
    </row>
    <row r="62" customFormat="false" ht="14.65" hidden="false" customHeight="false" outlineLevel="0" collapsed="false">
      <c r="B62" s="232" t="s">
        <v>190</v>
      </c>
      <c r="C62" s="244" t="n">
        <v>100</v>
      </c>
      <c r="D62" s="232" t="s">
        <v>140</v>
      </c>
      <c r="E62" s="232"/>
      <c r="F62" s="232"/>
    </row>
    <row r="63" customFormat="false" ht="14.65" hidden="false" customHeight="false" outlineLevel="0" collapsed="false">
      <c r="B63" s="232" t="s">
        <v>191</v>
      </c>
      <c r="C63" s="244" t="n">
        <v>59.3</v>
      </c>
      <c r="D63" s="232" t="s">
        <v>131</v>
      </c>
      <c r="E63" s="232"/>
      <c r="F63" s="232"/>
    </row>
    <row r="64" customFormat="false" ht="14.65" hidden="false" customHeight="false" outlineLevel="0" collapsed="false">
      <c r="B64" s="232" t="s">
        <v>192</v>
      </c>
      <c r="C64" s="244" t="n">
        <v>25.966</v>
      </c>
      <c r="D64" s="232" t="s">
        <v>160</v>
      </c>
      <c r="E64" s="232"/>
      <c r="F64" s="232"/>
    </row>
    <row r="65" customFormat="false" ht="14.65" hidden="false" customHeight="false" outlineLevel="0" collapsed="false">
      <c r="B65" s="232" t="s">
        <v>193</v>
      </c>
      <c r="C65" s="247" t="n">
        <v>657018.204</v>
      </c>
      <c r="D65" s="232" t="s">
        <v>133</v>
      </c>
      <c r="E65" s="232"/>
      <c r="F65" s="232"/>
    </row>
    <row r="66" customFormat="false" ht="14.65" hidden="false" customHeight="false" outlineLevel="0" collapsed="false">
      <c r="B66" s="246" t="s">
        <v>194</v>
      </c>
      <c r="C66" s="244"/>
      <c r="D66" s="232"/>
      <c r="E66" s="232"/>
      <c r="F66" s="232"/>
    </row>
    <row r="67" customFormat="false" ht="14.65" hidden="false" customHeight="false" outlineLevel="0" collapsed="false">
      <c r="B67" s="232" t="s">
        <v>169</v>
      </c>
      <c r="C67" s="244" t="n">
        <v>59.3</v>
      </c>
      <c r="D67" s="232" t="s">
        <v>131</v>
      </c>
      <c r="E67" s="232"/>
      <c r="F67" s="232"/>
    </row>
    <row r="68" customFormat="false" ht="14.65" hidden="false" customHeight="false" outlineLevel="0" collapsed="false">
      <c r="B68" s="232" t="s">
        <v>170</v>
      </c>
      <c r="C68" s="244" t="n">
        <v>75.581</v>
      </c>
      <c r="D68" s="232" t="s">
        <v>156</v>
      </c>
      <c r="E68" s="232"/>
      <c r="F68" s="232"/>
    </row>
    <row r="69" customFormat="false" ht="14.65" hidden="false" customHeight="false" outlineLevel="0" collapsed="false">
      <c r="B69" s="232" t="s">
        <v>171</v>
      </c>
      <c r="C69" s="244" t="n">
        <v>100</v>
      </c>
      <c r="D69" s="232" t="s">
        <v>140</v>
      </c>
      <c r="E69" s="232"/>
      <c r="F69" s="232"/>
    </row>
    <row r="70" customFormat="false" ht="14.65" hidden="false" customHeight="false" outlineLevel="0" collapsed="false">
      <c r="B70" s="232" t="s">
        <v>172</v>
      </c>
      <c r="C70" s="244" t="n">
        <v>59.3</v>
      </c>
      <c r="D70" s="232" t="s">
        <v>131</v>
      </c>
      <c r="E70" s="232"/>
      <c r="F70" s="232"/>
    </row>
    <row r="71" customFormat="false" ht="14.65" hidden="false" customHeight="false" outlineLevel="0" collapsed="false">
      <c r="B71" s="232" t="s">
        <v>173</v>
      </c>
      <c r="C71" s="244" t="n">
        <v>25.966</v>
      </c>
      <c r="D71" s="232" t="s">
        <v>160</v>
      </c>
      <c r="E71" s="232"/>
      <c r="F71" s="232"/>
    </row>
    <row r="72" customFormat="false" ht="14.65" hidden="false" customHeight="false" outlineLevel="0" collapsed="false">
      <c r="B72" s="232" t="s">
        <v>174</v>
      </c>
      <c r="C72" s="247" t="n">
        <v>657018.204</v>
      </c>
      <c r="D72" s="232" t="s">
        <v>133</v>
      </c>
      <c r="E72" s="232"/>
      <c r="F72" s="232"/>
    </row>
    <row r="73" customFormat="false" ht="14.65" hidden="false" customHeight="false" outlineLevel="0" collapsed="false">
      <c r="B73" s="232" t="s">
        <v>175</v>
      </c>
      <c r="C73" s="244" t="n">
        <v>89.3</v>
      </c>
      <c r="D73" s="232" t="s">
        <v>131</v>
      </c>
      <c r="E73" s="232"/>
      <c r="F73" s="232"/>
    </row>
    <row r="74" customFormat="false" ht="14.65" hidden="false" customHeight="false" outlineLevel="0" collapsed="false">
      <c r="B74" s="232" t="s">
        <v>176</v>
      </c>
      <c r="C74" s="244" t="n">
        <v>75.581</v>
      </c>
      <c r="D74" s="232" t="s">
        <v>156</v>
      </c>
      <c r="E74" s="232"/>
      <c r="F74" s="232"/>
    </row>
    <row r="75" customFormat="false" ht="14.65" hidden="false" customHeight="false" outlineLevel="0" collapsed="false">
      <c r="B75" s="232" t="s">
        <v>177</v>
      </c>
      <c r="C75" s="244" t="n">
        <v>36.5</v>
      </c>
      <c r="D75" s="232" t="s">
        <v>140</v>
      </c>
      <c r="E75" s="232"/>
      <c r="F75" s="232"/>
    </row>
    <row r="76" customFormat="false" ht="14.65" hidden="false" customHeight="false" outlineLevel="0" collapsed="false">
      <c r="B76" s="232" t="s">
        <v>178</v>
      </c>
      <c r="C76" s="244" t="n">
        <v>59.3</v>
      </c>
      <c r="D76" s="232" t="s">
        <v>131</v>
      </c>
      <c r="E76" s="232"/>
      <c r="F76" s="232"/>
    </row>
    <row r="77" customFormat="false" ht="14.65" hidden="false" customHeight="false" outlineLevel="0" collapsed="false">
      <c r="B77" s="232" t="s">
        <v>179</v>
      </c>
      <c r="C77" s="244" t="n">
        <v>33.318</v>
      </c>
      <c r="D77" s="232" t="s">
        <v>160</v>
      </c>
      <c r="E77" s="232"/>
      <c r="F77" s="232"/>
    </row>
    <row r="78" customFormat="false" ht="14.65" hidden="false" customHeight="false" outlineLevel="0" collapsed="false">
      <c r="B78" s="232" t="s">
        <v>180</v>
      </c>
      <c r="C78" s="247" t="n">
        <v>657018.204</v>
      </c>
      <c r="D78" s="232" t="s">
        <v>133</v>
      </c>
      <c r="E78" s="232"/>
      <c r="F78" s="232"/>
    </row>
    <row r="79" customFormat="false" ht="14.65" hidden="false" customHeight="false" outlineLevel="0" collapsed="false">
      <c r="B79" s="246" t="s">
        <v>195</v>
      </c>
      <c r="C79" s="244"/>
      <c r="D79" s="232"/>
      <c r="E79" s="232"/>
      <c r="F79" s="232"/>
    </row>
    <row r="80" customFormat="false" ht="14.65" hidden="false" customHeight="false" outlineLevel="0" collapsed="false">
      <c r="B80" s="232" t="s">
        <v>196</v>
      </c>
      <c r="C80" s="244" t="n">
        <v>89.3</v>
      </c>
      <c r="D80" s="232" t="s">
        <v>131</v>
      </c>
      <c r="E80" s="232"/>
      <c r="F80" s="232"/>
    </row>
    <row r="81" customFormat="false" ht="14.65" hidden="false" customHeight="false" outlineLevel="0" collapsed="false">
      <c r="B81" s="232" t="s">
        <v>197</v>
      </c>
      <c r="C81" s="244" t="n">
        <v>75.581</v>
      </c>
      <c r="D81" s="232" t="s">
        <v>156</v>
      </c>
      <c r="E81" s="232"/>
      <c r="F81" s="232"/>
    </row>
    <row r="82" customFormat="false" ht="14.65" hidden="false" customHeight="false" outlineLevel="0" collapsed="false">
      <c r="B82" s="232" t="s">
        <v>198</v>
      </c>
      <c r="C82" s="244" t="n">
        <v>36.5</v>
      </c>
      <c r="D82" s="232" t="s">
        <v>140</v>
      </c>
      <c r="E82" s="232"/>
      <c r="F82" s="232"/>
    </row>
    <row r="83" customFormat="false" ht="14.65" hidden="false" customHeight="false" outlineLevel="0" collapsed="false">
      <c r="B83" s="232" t="s">
        <v>199</v>
      </c>
      <c r="C83" s="244" t="n">
        <v>59.3</v>
      </c>
      <c r="D83" s="232" t="s">
        <v>131</v>
      </c>
      <c r="E83" s="232"/>
      <c r="F83" s="232"/>
    </row>
    <row r="84" customFormat="false" ht="14.65" hidden="false" customHeight="false" outlineLevel="0" collapsed="false">
      <c r="B84" s="232" t="s">
        <v>200</v>
      </c>
      <c r="C84" s="244" t="n">
        <v>33.318</v>
      </c>
      <c r="D84" s="232" t="s">
        <v>160</v>
      </c>
      <c r="E84" s="232"/>
      <c r="F84" s="232"/>
    </row>
    <row r="85" customFormat="false" ht="14.65" hidden="false" customHeight="false" outlineLevel="0" collapsed="false">
      <c r="B85" s="232" t="s">
        <v>201</v>
      </c>
      <c r="C85" s="248" t="n">
        <v>657018.204</v>
      </c>
      <c r="D85" s="232" t="s">
        <v>133</v>
      </c>
      <c r="E85" s="232"/>
      <c r="F85" s="232"/>
    </row>
    <row r="86" customFormat="false" ht="14.65" hidden="false" customHeight="false" outlineLevel="0" collapsed="false">
      <c r="B86" s="232" t="s">
        <v>202</v>
      </c>
      <c r="C86" s="244" t="n">
        <v>165</v>
      </c>
      <c r="D86" s="232" t="s">
        <v>131</v>
      </c>
      <c r="E86" s="232"/>
      <c r="F86" s="232"/>
    </row>
    <row r="87" customFormat="false" ht="14.65" hidden="false" customHeight="false" outlineLevel="0" collapsed="false">
      <c r="B87" s="232" t="s">
        <v>203</v>
      </c>
      <c r="C87" s="244" t="n">
        <v>75.581</v>
      </c>
      <c r="D87" s="232" t="s">
        <v>156</v>
      </c>
      <c r="E87" s="232"/>
      <c r="F87" s="232"/>
    </row>
    <row r="88" customFormat="false" ht="14.65" hidden="false" customHeight="false" outlineLevel="0" collapsed="false">
      <c r="B88" s="232" t="s">
        <v>204</v>
      </c>
      <c r="C88" s="244" t="n">
        <v>4.7</v>
      </c>
      <c r="D88" s="232" t="s">
        <v>140</v>
      </c>
      <c r="E88" s="232"/>
      <c r="F88" s="232"/>
    </row>
    <row r="89" customFormat="false" ht="14.65" hidden="false" customHeight="false" outlineLevel="0" collapsed="false">
      <c r="B89" s="232" t="s">
        <v>205</v>
      </c>
      <c r="C89" s="244" t="n">
        <v>59.3</v>
      </c>
      <c r="D89" s="232" t="s">
        <v>131</v>
      </c>
      <c r="E89" s="232"/>
      <c r="F89" s="232"/>
    </row>
    <row r="90" customFormat="false" ht="14.65" hidden="false" customHeight="false" outlineLevel="0" collapsed="false">
      <c r="B90" s="232" t="s">
        <v>206</v>
      </c>
      <c r="C90" s="244" t="n">
        <v>51.847</v>
      </c>
      <c r="D90" s="232" t="s">
        <v>160</v>
      </c>
      <c r="E90" s="232"/>
      <c r="F90" s="232"/>
    </row>
    <row r="91" customFormat="false" ht="14.65" hidden="false" customHeight="false" outlineLevel="0" collapsed="false">
      <c r="B91" s="232" t="s">
        <v>207</v>
      </c>
      <c r="C91" s="248" t="n">
        <v>657018.204</v>
      </c>
      <c r="D91" s="232" t="s">
        <v>133</v>
      </c>
      <c r="E91" s="232"/>
      <c r="F91" s="232"/>
    </row>
    <row r="92" customFormat="false" ht="14.65" hidden="false" customHeight="false" outlineLevel="0" collapsed="false">
      <c r="B92" s="232"/>
      <c r="C92" s="244"/>
      <c r="D92" s="232"/>
      <c r="E92" s="232"/>
      <c r="F92" s="232"/>
    </row>
    <row r="93" customFormat="false" ht="14.65" hidden="false" customHeight="false" outlineLevel="0" collapsed="false">
      <c r="B93" s="239"/>
      <c r="C93" s="245" t="s">
        <v>208</v>
      </c>
      <c r="D93" s="239"/>
      <c r="E93" s="232"/>
      <c r="F93" s="232"/>
    </row>
    <row r="94" customFormat="false" ht="14.65" hidden="false" customHeight="false" outlineLevel="0" collapsed="false">
      <c r="B94" s="249" t="s">
        <v>181</v>
      </c>
      <c r="C94" s="244"/>
      <c r="D94" s="232"/>
      <c r="E94" s="232"/>
      <c r="F94" s="232"/>
    </row>
    <row r="95" customFormat="false" ht="14.65" hidden="false" customHeight="false" outlineLevel="0" collapsed="false">
      <c r="B95" s="232" t="s">
        <v>182</v>
      </c>
      <c r="C95" s="244" t="n">
        <v>54.3</v>
      </c>
      <c r="D95" s="232" t="s">
        <v>131</v>
      </c>
      <c r="E95" s="232"/>
      <c r="F95" s="232"/>
    </row>
    <row r="96" customFormat="false" ht="14.65" hidden="false" customHeight="false" outlineLevel="0" collapsed="false">
      <c r="B96" s="232" t="s">
        <v>186</v>
      </c>
      <c r="C96" s="244" t="n">
        <v>98.384</v>
      </c>
      <c r="D96" s="232" t="s">
        <v>160</v>
      </c>
      <c r="E96" s="232"/>
      <c r="F96" s="232"/>
    </row>
    <row r="97" customFormat="false" ht="14.65" hidden="false" customHeight="false" outlineLevel="0" collapsed="false">
      <c r="B97" s="232" t="s">
        <v>209</v>
      </c>
      <c r="C97" s="244" t="n">
        <v>0.262</v>
      </c>
      <c r="D97" s="232" t="s">
        <v>210</v>
      </c>
      <c r="E97" s="232"/>
      <c r="F97" s="232"/>
    </row>
    <row r="98" s="50" customFormat="true" ht="14.65" hidden="false" customHeight="false" outlineLevel="0" collapsed="false">
      <c r="A98" s="232"/>
      <c r="B98" s="232" t="s">
        <v>211</v>
      </c>
      <c r="C98" s="244" t="n">
        <v>6.174</v>
      </c>
      <c r="D98" s="232" t="s">
        <v>140</v>
      </c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32"/>
      <c r="AH98" s="232"/>
      <c r="AI98" s="232"/>
      <c r="AJ98" s="232"/>
      <c r="AK98" s="232"/>
      <c r="AL98" s="232"/>
      <c r="AM98" s="232"/>
      <c r="AN98" s="232"/>
      <c r="AO98" s="232"/>
      <c r="AP98" s="232"/>
      <c r="AQ98" s="232"/>
      <c r="AR98" s="232"/>
      <c r="AS98" s="232"/>
      <c r="AT98" s="232"/>
      <c r="AU98" s="232"/>
      <c r="AV98" s="232"/>
      <c r="AW98" s="232"/>
      <c r="AX98" s="232"/>
      <c r="AY98" s="232"/>
      <c r="AZ98" s="232"/>
      <c r="BA98" s="232"/>
      <c r="BB98" s="232"/>
      <c r="BC98" s="232"/>
      <c r="BD98" s="232"/>
      <c r="BE98" s="232"/>
      <c r="BF98" s="232"/>
      <c r="BG98" s="232"/>
      <c r="BH98" s="232"/>
      <c r="BI98" s="232"/>
      <c r="BJ98" s="232"/>
      <c r="BK98" s="232"/>
      <c r="BL98" s="232"/>
      <c r="BM98" s="232"/>
      <c r="BN98" s="232"/>
      <c r="BO98" s="232"/>
      <c r="BP98" s="232"/>
      <c r="BQ98" s="232"/>
      <c r="BR98" s="232"/>
      <c r="BS98" s="232"/>
      <c r="BT98" s="232"/>
      <c r="BU98" s="232"/>
      <c r="BV98" s="232"/>
      <c r="BW98" s="232"/>
      <c r="BX98" s="232"/>
      <c r="BY98" s="232"/>
      <c r="BZ98" s="232"/>
      <c r="CA98" s="232"/>
      <c r="CB98" s="232"/>
      <c r="CC98" s="232"/>
      <c r="CD98" s="232"/>
      <c r="CE98" s="232"/>
      <c r="CF98" s="232"/>
      <c r="CG98" s="232"/>
      <c r="CH98" s="232"/>
      <c r="CI98" s="232"/>
      <c r="CJ98" s="232"/>
      <c r="CK98" s="232"/>
      <c r="CL98" s="232"/>
      <c r="CM98" s="232"/>
      <c r="CN98" s="232"/>
      <c r="CO98" s="232"/>
      <c r="CP98" s="232"/>
      <c r="CQ98" s="232"/>
      <c r="CR98" s="232"/>
      <c r="CS98" s="232"/>
      <c r="CT98" s="232"/>
      <c r="CU98" s="232"/>
      <c r="CV98" s="232"/>
      <c r="CW98" s="232"/>
      <c r="CX98" s="232"/>
      <c r="CY98" s="232"/>
      <c r="CZ98" s="232"/>
      <c r="DA98" s="232"/>
      <c r="DB98" s="232"/>
      <c r="DC98" s="232"/>
      <c r="DD98" s="232"/>
      <c r="DE98" s="232"/>
      <c r="DF98" s="232"/>
      <c r="DG98" s="232"/>
      <c r="DH98" s="232"/>
      <c r="DI98" s="232"/>
      <c r="DJ98" s="232"/>
      <c r="DK98" s="232"/>
      <c r="DL98" s="232"/>
      <c r="DM98" s="232"/>
      <c r="DN98" s="232"/>
      <c r="DO98" s="232"/>
      <c r="DP98" s="232"/>
      <c r="DQ98" s="232"/>
      <c r="DR98" s="232"/>
      <c r="DS98" s="232"/>
      <c r="DT98" s="232"/>
      <c r="DU98" s="232"/>
      <c r="DV98" s="232"/>
      <c r="DW98" s="232"/>
      <c r="DX98" s="232"/>
      <c r="DY98" s="232"/>
      <c r="DZ98" s="232"/>
      <c r="EA98" s="232"/>
      <c r="EB98" s="232"/>
      <c r="EC98" s="232"/>
      <c r="ED98" s="232"/>
      <c r="EE98" s="232"/>
      <c r="EF98" s="232"/>
      <c r="EG98" s="232"/>
      <c r="EH98" s="232"/>
      <c r="EI98" s="232"/>
      <c r="EJ98" s="232"/>
      <c r="EK98" s="232"/>
      <c r="EL98" s="232"/>
      <c r="EM98" s="232"/>
      <c r="EN98" s="232"/>
      <c r="EO98" s="232"/>
      <c r="EP98" s="232"/>
      <c r="EQ98" s="232"/>
      <c r="ER98" s="232"/>
      <c r="ES98" s="232"/>
      <c r="ET98" s="232"/>
      <c r="EU98" s="232"/>
      <c r="EV98" s="232"/>
      <c r="EW98" s="232"/>
      <c r="EX98" s="232"/>
      <c r="EY98" s="232"/>
      <c r="EZ98" s="232"/>
      <c r="FA98" s="232"/>
      <c r="FB98" s="232"/>
      <c r="FC98" s="232"/>
      <c r="FD98" s="232"/>
      <c r="FE98" s="232"/>
      <c r="FF98" s="232"/>
      <c r="FG98" s="232"/>
      <c r="FH98" s="232"/>
      <c r="FI98" s="232"/>
      <c r="FJ98" s="232"/>
      <c r="FK98" s="232"/>
      <c r="FL98" s="232"/>
      <c r="FM98" s="232"/>
      <c r="FN98" s="232"/>
      <c r="FO98" s="232"/>
      <c r="FP98" s="232"/>
      <c r="FQ98" s="232"/>
      <c r="FR98" s="232"/>
      <c r="FS98" s="232"/>
      <c r="FT98" s="232"/>
      <c r="FU98" s="232"/>
      <c r="FV98" s="232"/>
      <c r="FW98" s="232"/>
      <c r="FX98" s="232"/>
      <c r="FY98" s="232"/>
      <c r="FZ98" s="232"/>
      <c r="GA98" s="232"/>
      <c r="GB98" s="232"/>
      <c r="GC98" s="232"/>
      <c r="GD98" s="232"/>
      <c r="GE98" s="232"/>
      <c r="GF98" s="232"/>
      <c r="GG98" s="232"/>
      <c r="GH98" s="232"/>
      <c r="GI98" s="232"/>
      <c r="GJ98" s="232"/>
      <c r="GK98" s="232"/>
      <c r="GL98" s="232"/>
      <c r="GM98" s="232"/>
      <c r="GN98" s="232"/>
      <c r="GO98" s="232"/>
      <c r="GP98" s="232"/>
      <c r="GQ98" s="232"/>
      <c r="GR98" s="232"/>
      <c r="GS98" s="232"/>
      <c r="GT98" s="232"/>
      <c r="GU98" s="232"/>
      <c r="GV98" s="232"/>
      <c r="GW98" s="232"/>
      <c r="GX98" s="232"/>
      <c r="GY98" s="232"/>
      <c r="GZ98" s="232"/>
      <c r="HA98" s="232"/>
      <c r="HB98" s="232"/>
      <c r="HC98" s="232"/>
      <c r="HD98" s="232"/>
      <c r="HE98" s="232"/>
      <c r="HF98" s="232"/>
      <c r="HG98" s="232"/>
      <c r="HH98" s="232"/>
      <c r="HI98" s="232"/>
      <c r="HJ98" s="232"/>
      <c r="HK98" s="232"/>
      <c r="HL98" s="232"/>
      <c r="HM98" s="232"/>
      <c r="HN98" s="232"/>
      <c r="HO98" s="232"/>
      <c r="HP98" s="232"/>
      <c r="HQ98" s="232"/>
      <c r="HR98" s="232"/>
      <c r="HS98" s="232"/>
      <c r="HT98" s="232"/>
      <c r="HU98" s="232"/>
      <c r="HV98" s="232"/>
      <c r="HW98" s="232"/>
      <c r="HX98" s="232"/>
      <c r="HY98" s="232"/>
      <c r="HZ98" s="232"/>
      <c r="IA98" s="232"/>
      <c r="IB98" s="232"/>
      <c r="IC98" s="232"/>
      <c r="ID98" s="232"/>
      <c r="IE98" s="232"/>
      <c r="IF98" s="232"/>
      <c r="IG98" s="232"/>
      <c r="IH98" s="232"/>
      <c r="II98" s="232"/>
      <c r="IJ98" s="232"/>
      <c r="IK98" s="232"/>
      <c r="IL98" s="232"/>
      <c r="IM98" s="232"/>
      <c r="IN98" s="232"/>
      <c r="IO98" s="232"/>
      <c r="IP98" s="232"/>
      <c r="IQ98" s="232"/>
      <c r="IR98" s="232"/>
      <c r="IS98" s="232"/>
      <c r="IT98" s="232"/>
      <c r="IU98" s="232"/>
      <c r="IV98" s="232"/>
      <c r="IW98" s="232"/>
      <c r="IX98" s="232"/>
      <c r="IY98" s="232"/>
      <c r="IZ98" s="232"/>
      <c r="JA98" s="232"/>
      <c r="JB98" s="232"/>
      <c r="JC98" s="232"/>
      <c r="JD98" s="232"/>
      <c r="JE98" s="232"/>
      <c r="JF98" s="232"/>
      <c r="JG98" s="232"/>
      <c r="JH98" s="232"/>
      <c r="JI98" s="232"/>
      <c r="JJ98" s="232"/>
      <c r="JK98" s="232"/>
      <c r="JL98" s="232"/>
      <c r="JM98" s="232"/>
      <c r="JN98" s="232"/>
      <c r="JO98" s="232"/>
      <c r="JP98" s="232"/>
      <c r="JQ98" s="232"/>
      <c r="JR98" s="232"/>
      <c r="JS98" s="232"/>
      <c r="JT98" s="232"/>
      <c r="JU98" s="232"/>
      <c r="JV98" s="232"/>
      <c r="JW98" s="232"/>
      <c r="JX98" s="232"/>
      <c r="JY98" s="232"/>
      <c r="JZ98" s="232"/>
      <c r="KA98" s="232"/>
      <c r="KB98" s="232"/>
      <c r="KC98" s="232"/>
      <c r="KD98" s="232"/>
      <c r="KE98" s="232"/>
      <c r="KF98" s="232"/>
      <c r="KG98" s="232"/>
      <c r="KH98" s="232"/>
      <c r="KI98" s="232"/>
      <c r="KJ98" s="232"/>
      <c r="KK98" s="232"/>
      <c r="KL98" s="232"/>
      <c r="KM98" s="232"/>
      <c r="KN98" s="232"/>
      <c r="KO98" s="232"/>
      <c r="KP98" s="232"/>
      <c r="KQ98" s="232"/>
      <c r="KR98" s="232"/>
      <c r="KS98" s="232"/>
      <c r="KT98" s="232"/>
      <c r="KU98" s="232"/>
      <c r="KV98" s="232"/>
      <c r="KW98" s="232"/>
      <c r="KX98" s="232"/>
      <c r="KY98" s="232"/>
      <c r="KZ98" s="232"/>
      <c r="LA98" s="232"/>
      <c r="LB98" s="232"/>
      <c r="LC98" s="232"/>
      <c r="LD98" s="232"/>
      <c r="LE98" s="232"/>
      <c r="LF98" s="232"/>
      <c r="LG98" s="232"/>
      <c r="LH98" s="232"/>
      <c r="LI98" s="232"/>
      <c r="LJ98" s="232"/>
      <c r="LK98" s="232"/>
      <c r="LL98" s="232"/>
      <c r="LM98" s="232"/>
      <c r="LN98" s="232"/>
      <c r="LO98" s="232"/>
      <c r="LP98" s="232"/>
      <c r="LQ98" s="232"/>
      <c r="LR98" s="232"/>
      <c r="LS98" s="232"/>
      <c r="LT98" s="232"/>
      <c r="LU98" s="232"/>
      <c r="LV98" s="232"/>
      <c r="LW98" s="232"/>
      <c r="LX98" s="232"/>
      <c r="LY98" s="232"/>
      <c r="LZ98" s="232"/>
      <c r="MA98" s="232"/>
      <c r="MB98" s="232"/>
      <c r="MC98" s="232"/>
      <c r="MD98" s="232"/>
      <c r="ME98" s="232"/>
      <c r="MF98" s="232"/>
      <c r="MG98" s="232"/>
      <c r="MH98" s="232"/>
      <c r="MI98" s="232"/>
      <c r="MJ98" s="232"/>
      <c r="MK98" s="232"/>
      <c r="ML98" s="232"/>
      <c r="MM98" s="232"/>
      <c r="MN98" s="232"/>
      <c r="MO98" s="232"/>
      <c r="MP98" s="232"/>
      <c r="MQ98" s="232"/>
      <c r="MR98" s="232"/>
      <c r="MS98" s="232"/>
      <c r="MT98" s="232"/>
      <c r="MU98" s="232"/>
      <c r="MV98" s="232"/>
      <c r="MW98" s="232"/>
      <c r="MX98" s="232"/>
      <c r="MY98" s="232"/>
      <c r="MZ98" s="232"/>
      <c r="NA98" s="232"/>
      <c r="NB98" s="232"/>
      <c r="NC98" s="232"/>
      <c r="ND98" s="232"/>
      <c r="NE98" s="232"/>
      <c r="NF98" s="232"/>
      <c r="NG98" s="232"/>
      <c r="NH98" s="232"/>
      <c r="NI98" s="232"/>
      <c r="NJ98" s="232"/>
      <c r="NK98" s="232"/>
      <c r="NL98" s="232"/>
      <c r="NM98" s="232"/>
      <c r="NN98" s="232"/>
      <c r="NO98" s="232"/>
      <c r="NP98" s="232"/>
      <c r="NQ98" s="232"/>
      <c r="NR98" s="232"/>
      <c r="NS98" s="232"/>
      <c r="NT98" s="232"/>
      <c r="NU98" s="232"/>
      <c r="NV98" s="232"/>
      <c r="NW98" s="232"/>
      <c r="NX98" s="232"/>
      <c r="NY98" s="232"/>
      <c r="NZ98" s="232"/>
      <c r="OA98" s="232"/>
      <c r="OB98" s="232"/>
      <c r="OC98" s="232"/>
      <c r="OD98" s="232"/>
      <c r="OE98" s="232"/>
      <c r="OF98" s="232"/>
      <c r="OG98" s="232"/>
      <c r="OH98" s="232"/>
      <c r="OI98" s="232"/>
      <c r="OJ98" s="232"/>
      <c r="OK98" s="232"/>
      <c r="OL98" s="232"/>
      <c r="OM98" s="232"/>
      <c r="ON98" s="232"/>
      <c r="OO98" s="232"/>
      <c r="OP98" s="232"/>
      <c r="OQ98" s="232"/>
      <c r="OR98" s="232"/>
      <c r="OS98" s="232"/>
      <c r="OT98" s="232"/>
      <c r="OU98" s="232"/>
      <c r="OV98" s="232"/>
      <c r="OW98" s="232"/>
      <c r="OX98" s="232"/>
      <c r="OY98" s="232"/>
      <c r="OZ98" s="232"/>
      <c r="PA98" s="232"/>
      <c r="PB98" s="232"/>
      <c r="PC98" s="232"/>
      <c r="PD98" s="232"/>
      <c r="PE98" s="232"/>
      <c r="PF98" s="232"/>
      <c r="PG98" s="232"/>
      <c r="PH98" s="232"/>
      <c r="PI98" s="232"/>
      <c r="PJ98" s="232"/>
      <c r="PK98" s="232"/>
      <c r="PL98" s="232"/>
      <c r="PM98" s="232"/>
      <c r="PN98" s="232"/>
      <c r="PO98" s="232"/>
      <c r="PP98" s="232"/>
      <c r="PQ98" s="232"/>
      <c r="PR98" s="232"/>
      <c r="PS98" s="232"/>
      <c r="PT98" s="232"/>
      <c r="PU98" s="232"/>
      <c r="PV98" s="232"/>
      <c r="PW98" s="232"/>
      <c r="PX98" s="232"/>
      <c r="PY98" s="232"/>
      <c r="PZ98" s="232"/>
      <c r="QA98" s="232"/>
      <c r="QB98" s="232"/>
      <c r="QC98" s="232"/>
      <c r="QD98" s="232"/>
      <c r="QE98" s="232"/>
      <c r="QF98" s="232"/>
      <c r="QG98" s="232"/>
      <c r="QH98" s="232"/>
      <c r="QI98" s="232"/>
      <c r="QJ98" s="232"/>
      <c r="QK98" s="232"/>
      <c r="QL98" s="232"/>
      <c r="QM98" s="232"/>
      <c r="QN98" s="232"/>
      <c r="QO98" s="232"/>
      <c r="QP98" s="232"/>
      <c r="QQ98" s="232"/>
      <c r="QR98" s="232"/>
      <c r="QS98" s="232"/>
      <c r="QT98" s="232"/>
      <c r="QU98" s="232"/>
      <c r="QV98" s="232"/>
      <c r="QW98" s="232"/>
      <c r="QX98" s="232"/>
      <c r="QY98" s="232"/>
      <c r="QZ98" s="232"/>
      <c r="RA98" s="232"/>
      <c r="RB98" s="232"/>
      <c r="RC98" s="232"/>
      <c r="RD98" s="232"/>
      <c r="RE98" s="232"/>
      <c r="RF98" s="232"/>
      <c r="RG98" s="232"/>
      <c r="RH98" s="232"/>
      <c r="RI98" s="232"/>
      <c r="RJ98" s="232"/>
      <c r="RK98" s="232"/>
      <c r="RL98" s="232"/>
      <c r="RM98" s="232"/>
      <c r="RN98" s="232"/>
      <c r="RO98" s="232"/>
      <c r="RP98" s="232"/>
      <c r="RQ98" s="232"/>
      <c r="RR98" s="232"/>
      <c r="RS98" s="232"/>
      <c r="RT98" s="232"/>
      <c r="RU98" s="232"/>
      <c r="RV98" s="232"/>
      <c r="RW98" s="232"/>
      <c r="RX98" s="232"/>
      <c r="RY98" s="232"/>
      <c r="RZ98" s="232"/>
      <c r="SA98" s="232"/>
      <c r="SB98" s="232"/>
      <c r="SC98" s="232"/>
      <c r="SD98" s="232"/>
      <c r="SE98" s="232"/>
      <c r="SF98" s="232"/>
      <c r="SG98" s="232"/>
      <c r="SH98" s="232"/>
      <c r="SI98" s="232"/>
      <c r="SJ98" s="232"/>
      <c r="SK98" s="232"/>
      <c r="SL98" s="232"/>
      <c r="SM98" s="232"/>
      <c r="SN98" s="232"/>
      <c r="SO98" s="232"/>
      <c r="SP98" s="232"/>
      <c r="SQ98" s="232"/>
      <c r="SR98" s="232"/>
      <c r="SS98" s="232"/>
      <c r="ST98" s="232"/>
      <c r="SU98" s="232"/>
      <c r="SV98" s="232"/>
      <c r="SW98" s="232"/>
      <c r="SX98" s="232"/>
      <c r="SY98" s="232"/>
      <c r="SZ98" s="232"/>
      <c r="TA98" s="232"/>
      <c r="TB98" s="232"/>
      <c r="TC98" s="232"/>
      <c r="TD98" s="232"/>
      <c r="TE98" s="232"/>
      <c r="TF98" s="232"/>
      <c r="TG98" s="232"/>
      <c r="TH98" s="232"/>
      <c r="TI98" s="232"/>
      <c r="TJ98" s="232"/>
      <c r="TK98" s="232"/>
      <c r="TL98" s="232"/>
      <c r="TM98" s="232"/>
      <c r="TN98" s="232"/>
      <c r="TO98" s="232"/>
      <c r="TP98" s="232"/>
      <c r="TQ98" s="232"/>
      <c r="TR98" s="232"/>
      <c r="TS98" s="232"/>
      <c r="TT98" s="232"/>
      <c r="TU98" s="232"/>
      <c r="TV98" s="232"/>
      <c r="TW98" s="232"/>
      <c r="TX98" s="232"/>
      <c r="TY98" s="232"/>
      <c r="TZ98" s="232"/>
      <c r="UA98" s="232"/>
      <c r="UB98" s="232"/>
      <c r="UC98" s="232"/>
      <c r="UD98" s="232"/>
      <c r="UE98" s="232"/>
      <c r="UF98" s="232"/>
      <c r="UG98" s="232"/>
      <c r="UH98" s="232"/>
      <c r="UI98" s="232"/>
      <c r="UJ98" s="232"/>
      <c r="UK98" s="232"/>
      <c r="UL98" s="232"/>
      <c r="UM98" s="232"/>
      <c r="UN98" s="232"/>
      <c r="UO98" s="232"/>
      <c r="UP98" s="232"/>
      <c r="UQ98" s="232"/>
      <c r="UR98" s="232"/>
      <c r="US98" s="232"/>
      <c r="UT98" s="232"/>
      <c r="UU98" s="232"/>
      <c r="UV98" s="232"/>
      <c r="UW98" s="232"/>
      <c r="UX98" s="232"/>
      <c r="UY98" s="232"/>
      <c r="UZ98" s="232"/>
      <c r="VA98" s="232"/>
      <c r="VB98" s="232"/>
      <c r="VC98" s="232"/>
      <c r="VD98" s="232"/>
      <c r="VE98" s="232"/>
      <c r="VF98" s="232"/>
      <c r="VG98" s="232"/>
      <c r="VH98" s="232"/>
      <c r="VI98" s="232"/>
      <c r="VJ98" s="232"/>
      <c r="VK98" s="232"/>
      <c r="VL98" s="232"/>
      <c r="VM98" s="232"/>
      <c r="VN98" s="232"/>
      <c r="VO98" s="232"/>
      <c r="VP98" s="232"/>
      <c r="VQ98" s="232"/>
      <c r="VR98" s="232"/>
      <c r="VS98" s="232"/>
      <c r="VT98" s="232"/>
      <c r="VU98" s="232"/>
      <c r="VV98" s="232"/>
      <c r="VW98" s="232"/>
      <c r="VX98" s="232"/>
      <c r="VY98" s="232"/>
      <c r="VZ98" s="232"/>
      <c r="WA98" s="232"/>
      <c r="WB98" s="232"/>
      <c r="WC98" s="232"/>
      <c r="WD98" s="232"/>
      <c r="WE98" s="232"/>
      <c r="WF98" s="232"/>
      <c r="WG98" s="232"/>
      <c r="WH98" s="232"/>
      <c r="WI98" s="232"/>
      <c r="WJ98" s="232"/>
      <c r="WK98" s="232"/>
      <c r="WL98" s="232"/>
      <c r="WM98" s="232"/>
      <c r="WN98" s="232"/>
      <c r="WO98" s="232"/>
      <c r="WP98" s="232"/>
      <c r="WQ98" s="232"/>
      <c r="WR98" s="232"/>
      <c r="WS98" s="232"/>
      <c r="WT98" s="232"/>
      <c r="WU98" s="232"/>
      <c r="WV98" s="232"/>
      <c r="WW98" s="232"/>
      <c r="WX98" s="232"/>
      <c r="WY98" s="232"/>
      <c r="WZ98" s="232"/>
      <c r="XA98" s="232"/>
      <c r="XB98" s="232"/>
      <c r="XC98" s="232"/>
      <c r="XD98" s="232"/>
      <c r="XE98" s="232"/>
      <c r="XF98" s="232"/>
      <c r="XG98" s="232"/>
      <c r="XH98" s="232"/>
      <c r="XI98" s="232"/>
      <c r="XJ98" s="232"/>
      <c r="XK98" s="232"/>
      <c r="XL98" s="232"/>
      <c r="XM98" s="232"/>
      <c r="XN98" s="232"/>
      <c r="XO98" s="232"/>
      <c r="XP98" s="232"/>
      <c r="XQ98" s="232"/>
      <c r="XR98" s="232"/>
      <c r="XS98" s="232"/>
      <c r="XT98" s="232"/>
      <c r="XU98" s="232"/>
      <c r="XV98" s="232"/>
      <c r="XW98" s="232"/>
      <c r="XX98" s="232"/>
      <c r="XY98" s="232"/>
      <c r="XZ98" s="232"/>
      <c r="YA98" s="232"/>
      <c r="YB98" s="232"/>
      <c r="YC98" s="232"/>
      <c r="YD98" s="232"/>
      <c r="YE98" s="232"/>
      <c r="YF98" s="232"/>
      <c r="YG98" s="232"/>
      <c r="YH98" s="232"/>
      <c r="YI98" s="232"/>
      <c r="YJ98" s="232"/>
      <c r="YK98" s="232"/>
      <c r="YL98" s="232"/>
      <c r="YM98" s="232"/>
      <c r="YN98" s="232"/>
      <c r="YO98" s="232"/>
      <c r="YP98" s="232"/>
      <c r="YQ98" s="232"/>
      <c r="YR98" s="232"/>
      <c r="YS98" s="232"/>
      <c r="YT98" s="232"/>
      <c r="YU98" s="232"/>
      <c r="YV98" s="232"/>
      <c r="YW98" s="232"/>
      <c r="YX98" s="232"/>
      <c r="YY98" s="232"/>
      <c r="YZ98" s="232"/>
      <c r="ZA98" s="232"/>
      <c r="ZB98" s="232"/>
      <c r="ZC98" s="232"/>
      <c r="ZD98" s="232"/>
      <c r="ZE98" s="232"/>
      <c r="ZF98" s="232"/>
      <c r="ZG98" s="232"/>
      <c r="ZH98" s="232"/>
      <c r="ZI98" s="232"/>
      <c r="ZJ98" s="232"/>
      <c r="ZK98" s="232"/>
      <c r="ZL98" s="232"/>
      <c r="ZM98" s="232"/>
      <c r="ZN98" s="232"/>
      <c r="ZO98" s="232"/>
      <c r="ZP98" s="232"/>
      <c r="ZQ98" s="232"/>
      <c r="ZR98" s="232"/>
      <c r="ZS98" s="232"/>
      <c r="ZT98" s="232"/>
      <c r="ZU98" s="232"/>
      <c r="ZV98" s="232"/>
      <c r="ZW98" s="232"/>
      <c r="ZX98" s="232"/>
      <c r="ZY98" s="232"/>
      <c r="ZZ98" s="232"/>
      <c r="AAA98" s="232"/>
      <c r="AAB98" s="232"/>
      <c r="AAC98" s="232"/>
      <c r="AAD98" s="232"/>
      <c r="AAE98" s="232"/>
      <c r="AAF98" s="232"/>
      <c r="AAG98" s="232"/>
      <c r="AAH98" s="232"/>
      <c r="AAI98" s="232"/>
      <c r="AAJ98" s="232"/>
      <c r="AAK98" s="232"/>
      <c r="AAL98" s="232"/>
      <c r="AAM98" s="232"/>
      <c r="AAN98" s="232"/>
      <c r="AAO98" s="232"/>
      <c r="AAP98" s="232"/>
      <c r="AAQ98" s="232"/>
      <c r="AAR98" s="232"/>
      <c r="AAS98" s="232"/>
      <c r="AAT98" s="232"/>
      <c r="AAU98" s="232"/>
      <c r="AAV98" s="232"/>
      <c r="AAW98" s="232"/>
      <c r="AAX98" s="232"/>
      <c r="AAY98" s="232"/>
      <c r="AAZ98" s="232"/>
      <c r="ABA98" s="232"/>
      <c r="ABB98" s="232"/>
      <c r="ABC98" s="232"/>
      <c r="ABD98" s="232"/>
      <c r="ABE98" s="232"/>
      <c r="ABF98" s="232"/>
      <c r="ABG98" s="232"/>
      <c r="ABH98" s="232"/>
      <c r="ABI98" s="232"/>
      <c r="ABJ98" s="232"/>
      <c r="ABK98" s="232"/>
      <c r="ABL98" s="232"/>
      <c r="ABM98" s="232"/>
      <c r="ABN98" s="232"/>
      <c r="ABO98" s="232"/>
      <c r="ABP98" s="232"/>
      <c r="ABQ98" s="232"/>
      <c r="ABR98" s="232"/>
      <c r="ABS98" s="232"/>
      <c r="ABT98" s="232"/>
      <c r="ABU98" s="232"/>
      <c r="ABV98" s="232"/>
      <c r="ABW98" s="232"/>
      <c r="ABX98" s="232"/>
      <c r="ABY98" s="232"/>
      <c r="ABZ98" s="232"/>
      <c r="ACA98" s="232"/>
      <c r="ACB98" s="232"/>
      <c r="ACC98" s="232"/>
      <c r="ACD98" s="232"/>
      <c r="ACE98" s="232"/>
      <c r="ACF98" s="232"/>
      <c r="ACG98" s="232"/>
      <c r="ACH98" s="232"/>
      <c r="ACI98" s="232"/>
      <c r="ACJ98" s="232"/>
      <c r="ACK98" s="232"/>
      <c r="ACL98" s="232"/>
      <c r="ACM98" s="232"/>
      <c r="ACN98" s="232"/>
      <c r="ACO98" s="232"/>
      <c r="ACP98" s="232"/>
      <c r="ACQ98" s="232"/>
      <c r="ACR98" s="232"/>
      <c r="ACS98" s="232"/>
      <c r="ACT98" s="232"/>
      <c r="ACU98" s="232"/>
      <c r="ACV98" s="232"/>
      <c r="ACW98" s="232"/>
      <c r="ACX98" s="232"/>
      <c r="ACY98" s="232"/>
      <c r="ACZ98" s="232"/>
      <c r="ADA98" s="232"/>
      <c r="ADB98" s="232"/>
      <c r="ADC98" s="232"/>
      <c r="ADD98" s="232"/>
      <c r="ADE98" s="232"/>
      <c r="ADF98" s="232"/>
      <c r="ADG98" s="232"/>
      <c r="ADH98" s="232"/>
      <c r="ADI98" s="232"/>
      <c r="ADJ98" s="232"/>
      <c r="ADK98" s="232"/>
      <c r="ADL98" s="232"/>
      <c r="ADM98" s="232"/>
      <c r="ADN98" s="232"/>
      <c r="ADO98" s="232"/>
      <c r="ADP98" s="232"/>
      <c r="ADQ98" s="232"/>
      <c r="ADR98" s="232"/>
      <c r="ADS98" s="232"/>
      <c r="ADT98" s="232"/>
      <c r="ADU98" s="232"/>
      <c r="ADV98" s="232"/>
      <c r="ADW98" s="232"/>
      <c r="ADX98" s="232"/>
      <c r="ADY98" s="232"/>
      <c r="ADZ98" s="232"/>
      <c r="AEA98" s="232"/>
      <c r="AEB98" s="232"/>
      <c r="AEC98" s="232"/>
      <c r="AED98" s="232"/>
      <c r="AEE98" s="232"/>
      <c r="AEF98" s="232"/>
      <c r="AEG98" s="232"/>
      <c r="AEH98" s="232"/>
      <c r="AEI98" s="232"/>
      <c r="AEJ98" s="232"/>
      <c r="AEK98" s="232"/>
      <c r="AEL98" s="232"/>
      <c r="AEM98" s="232"/>
      <c r="AEN98" s="232"/>
      <c r="AEO98" s="232"/>
      <c r="AEP98" s="232"/>
      <c r="AEQ98" s="232"/>
      <c r="AER98" s="232"/>
      <c r="AES98" s="232"/>
      <c r="AET98" s="232"/>
      <c r="AEU98" s="232"/>
      <c r="AEV98" s="232"/>
      <c r="AEW98" s="232"/>
      <c r="AEX98" s="232"/>
      <c r="AEY98" s="232"/>
      <c r="AEZ98" s="232"/>
      <c r="AFA98" s="232"/>
      <c r="AFB98" s="232"/>
      <c r="AFC98" s="232"/>
      <c r="AFD98" s="232"/>
      <c r="AFE98" s="232"/>
      <c r="AFF98" s="232"/>
      <c r="AFG98" s="232"/>
      <c r="AFH98" s="232"/>
      <c r="AFI98" s="232"/>
      <c r="AFJ98" s="232"/>
      <c r="AFK98" s="232"/>
      <c r="AFL98" s="232"/>
      <c r="AFM98" s="232"/>
      <c r="AFN98" s="232"/>
      <c r="AFO98" s="232"/>
      <c r="AFP98" s="232"/>
      <c r="AFQ98" s="232"/>
      <c r="AFR98" s="232"/>
      <c r="AFS98" s="232"/>
      <c r="AFT98" s="232"/>
      <c r="AFU98" s="232"/>
      <c r="AFV98" s="232"/>
      <c r="AFW98" s="232"/>
      <c r="AFX98" s="232"/>
      <c r="AFY98" s="232"/>
      <c r="AFZ98" s="232"/>
      <c r="AGA98" s="232"/>
      <c r="AGB98" s="232"/>
      <c r="AGC98" s="232"/>
      <c r="AGD98" s="232"/>
      <c r="AGE98" s="232"/>
      <c r="AGF98" s="232"/>
      <c r="AGG98" s="232"/>
      <c r="AGH98" s="232"/>
      <c r="AGI98" s="232"/>
      <c r="AGJ98" s="232"/>
      <c r="AGK98" s="232"/>
      <c r="AGL98" s="232"/>
      <c r="AGM98" s="232"/>
      <c r="AGN98" s="232"/>
      <c r="AGO98" s="232"/>
      <c r="AGP98" s="232"/>
      <c r="AGQ98" s="232"/>
      <c r="AGR98" s="232"/>
      <c r="AGS98" s="232"/>
      <c r="AGT98" s="232"/>
      <c r="AGU98" s="232"/>
      <c r="AGV98" s="232"/>
      <c r="AGW98" s="232"/>
      <c r="AGX98" s="232"/>
      <c r="AGY98" s="232"/>
      <c r="AGZ98" s="232"/>
      <c r="AHA98" s="232"/>
      <c r="AHB98" s="232"/>
      <c r="AHC98" s="232"/>
      <c r="AHD98" s="232"/>
      <c r="AHE98" s="232"/>
      <c r="AHF98" s="232"/>
      <c r="AHG98" s="232"/>
      <c r="AHH98" s="232"/>
      <c r="AHI98" s="232"/>
      <c r="AHJ98" s="232"/>
      <c r="AHK98" s="232"/>
      <c r="AHL98" s="232"/>
      <c r="AHM98" s="232"/>
      <c r="AHN98" s="232"/>
      <c r="AHO98" s="232"/>
      <c r="AHP98" s="232"/>
      <c r="AHQ98" s="232"/>
      <c r="AHR98" s="232"/>
      <c r="AHS98" s="232"/>
      <c r="AHT98" s="232"/>
      <c r="AHU98" s="232"/>
      <c r="AHV98" s="232"/>
      <c r="AHW98" s="232"/>
      <c r="AHX98" s="232"/>
      <c r="AHY98" s="232"/>
      <c r="AHZ98" s="232"/>
      <c r="AIA98" s="232"/>
      <c r="AIB98" s="232"/>
      <c r="AIC98" s="232"/>
      <c r="AID98" s="232"/>
      <c r="AIE98" s="232"/>
      <c r="AIF98" s="232"/>
      <c r="AIG98" s="232"/>
      <c r="AIH98" s="232"/>
      <c r="AII98" s="232"/>
      <c r="AIJ98" s="232"/>
      <c r="AIK98" s="232"/>
      <c r="AIL98" s="232"/>
      <c r="AIM98" s="232"/>
      <c r="AIN98" s="232"/>
      <c r="AIO98" s="232"/>
      <c r="AIP98" s="232"/>
      <c r="AIQ98" s="232"/>
      <c r="AIR98" s="232"/>
      <c r="AIS98" s="232"/>
      <c r="AIT98" s="232"/>
      <c r="AIU98" s="232"/>
      <c r="AIV98" s="232"/>
      <c r="AIW98" s="232"/>
      <c r="AIX98" s="232"/>
      <c r="AIY98" s="232"/>
      <c r="AIZ98" s="232"/>
      <c r="AJA98" s="232"/>
      <c r="AJB98" s="232"/>
      <c r="AJC98" s="232"/>
      <c r="AJD98" s="232"/>
      <c r="AJE98" s="232"/>
      <c r="AJF98" s="232"/>
      <c r="AJG98" s="232"/>
      <c r="AJH98" s="232"/>
      <c r="AJI98" s="232"/>
      <c r="AJJ98" s="232"/>
      <c r="AJK98" s="232"/>
      <c r="AJL98" s="232"/>
      <c r="AJM98" s="232"/>
      <c r="AJN98" s="232"/>
      <c r="AJO98" s="232"/>
      <c r="AJP98" s="232"/>
      <c r="AJQ98" s="232"/>
      <c r="AJR98" s="232"/>
      <c r="AJS98" s="232"/>
      <c r="AJT98" s="232"/>
      <c r="AJU98" s="232"/>
      <c r="AJV98" s="232"/>
      <c r="AJW98" s="232"/>
      <c r="AJX98" s="232"/>
      <c r="AJY98" s="232"/>
      <c r="AJZ98" s="232"/>
      <c r="AKA98" s="232"/>
      <c r="AKB98" s="232"/>
      <c r="AKC98" s="232"/>
      <c r="AKD98" s="232"/>
      <c r="AKE98" s="232"/>
      <c r="AKF98" s="232"/>
      <c r="AKG98" s="232"/>
      <c r="AKH98" s="232"/>
      <c r="AKI98" s="232"/>
      <c r="AKJ98" s="232"/>
      <c r="AKK98" s="232"/>
      <c r="AKL98" s="232"/>
      <c r="AKM98" s="232"/>
      <c r="AKN98" s="232"/>
      <c r="AKO98" s="232"/>
      <c r="AKP98" s="232"/>
      <c r="AKQ98" s="232"/>
      <c r="AKR98" s="232"/>
      <c r="AKS98" s="232"/>
      <c r="AKT98" s="232"/>
      <c r="AKU98" s="232"/>
      <c r="AKV98" s="232"/>
    </row>
    <row r="99" s="50" customFormat="true" ht="14.65" hidden="false" customHeight="false" outlineLevel="0" collapsed="false">
      <c r="A99" s="232"/>
      <c r="B99" s="232" t="s">
        <v>212</v>
      </c>
      <c r="C99" s="244" t="n">
        <v>54.3</v>
      </c>
      <c r="D99" s="232" t="s">
        <v>131</v>
      </c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32"/>
      <c r="AH99" s="232"/>
      <c r="AI99" s="232"/>
      <c r="AJ99" s="232"/>
      <c r="AK99" s="232"/>
      <c r="AL99" s="232"/>
      <c r="AM99" s="232"/>
      <c r="AN99" s="232"/>
      <c r="AO99" s="232"/>
      <c r="AP99" s="232"/>
      <c r="AQ99" s="232"/>
      <c r="AR99" s="232"/>
      <c r="AS99" s="232"/>
      <c r="AT99" s="232"/>
      <c r="AU99" s="232"/>
      <c r="AV99" s="232"/>
      <c r="AW99" s="232"/>
      <c r="AX99" s="232"/>
      <c r="AY99" s="232"/>
      <c r="AZ99" s="232"/>
      <c r="BA99" s="232"/>
      <c r="BB99" s="232"/>
      <c r="BC99" s="232"/>
      <c r="BD99" s="232"/>
      <c r="BE99" s="232"/>
      <c r="BF99" s="232"/>
      <c r="BG99" s="232"/>
      <c r="BH99" s="232"/>
      <c r="BI99" s="232"/>
      <c r="BJ99" s="232"/>
      <c r="BK99" s="232"/>
      <c r="BL99" s="232"/>
      <c r="BM99" s="232"/>
      <c r="BN99" s="232"/>
      <c r="BO99" s="232"/>
      <c r="BP99" s="232"/>
      <c r="BQ99" s="232"/>
      <c r="BR99" s="232"/>
      <c r="BS99" s="232"/>
      <c r="BT99" s="232"/>
      <c r="BU99" s="232"/>
      <c r="BV99" s="232"/>
      <c r="BW99" s="232"/>
      <c r="BX99" s="232"/>
      <c r="BY99" s="232"/>
      <c r="BZ99" s="232"/>
      <c r="CA99" s="232"/>
      <c r="CB99" s="232"/>
      <c r="CC99" s="232"/>
      <c r="CD99" s="232"/>
      <c r="CE99" s="232"/>
      <c r="CF99" s="232"/>
      <c r="CG99" s="232"/>
      <c r="CH99" s="232"/>
      <c r="CI99" s="232"/>
      <c r="CJ99" s="232"/>
      <c r="CK99" s="232"/>
      <c r="CL99" s="232"/>
      <c r="CM99" s="232"/>
      <c r="CN99" s="232"/>
      <c r="CO99" s="232"/>
      <c r="CP99" s="232"/>
      <c r="CQ99" s="232"/>
      <c r="CR99" s="232"/>
      <c r="CS99" s="232"/>
      <c r="CT99" s="232"/>
      <c r="CU99" s="232"/>
      <c r="CV99" s="232"/>
      <c r="CW99" s="232"/>
      <c r="CX99" s="232"/>
      <c r="CY99" s="232"/>
      <c r="CZ99" s="232"/>
      <c r="DA99" s="232"/>
      <c r="DB99" s="232"/>
      <c r="DC99" s="232"/>
      <c r="DD99" s="232"/>
      <c r="DE99" s="232"/>
      <c r="DF99" s="232"/>
      <c r="DG99" s="232"/>
      <c r="DH99" s="232"/>
      <c r="DI99" s="232"/>
      <c r="DJ99" s="232"/>
      <c r="DK99" s="232"/>
      <c r="DL99" s="232"/>
      <c r="DM99" s="232"/>
      <c r="DN99" s="232"/>
      <c r="DO99" s="232"/>
      <c r="DP99" s="232"/>
      <c r="DQ99" s="232"/>
      <c r="DR99" s="232"/>
      <c r="DS99" s="232"/>
      <c r="DT99" s="232"/>
      <c r="DU99" s="232"/>
      <c r="DV99" s="232"/>
      <c r="DW99" s="232"/>
      <c r="DX99" s="232"/>
      <c r="DY99" s="232"/>
      <c r="DZ99" s="232"/>
      <c r="EA99" s="232"/>
      <c r="EB99" s="232"/>
      <c r="EC99" s="232"/>
      <c r="ED99" s="232"/>
      <c r="EE99" s="232"/>
      <c r="EF99" s="232"/>
      <c r="EG99" s="232"/>
      <c r="EH99" s="232"/>
      <c r="EI99" s="232"/>
      <c r="EJ99" s="232"/>
      <c r="EK99" s="232"/>
      <c r="EL99" s="232"/>
      <c r="EM99" s="232"/>
      <c r="EN99" s="232"/>
      <c r="EO99" s="232"/>
      <c r="EP99" s="232"/>
      <c r="EQ99" s="232"/>
      <c r="ER99" s="232"/>
      <c r="ES99" s="232"/>
      <c r="ET99" s="232"/>
      <c r="EU99" s="232"/>
      <c r="EV99" s="232"/>
      <c r="EW99" s="232"/>
      <c r="EX99" s="232"/>
      <c r="EY99" s="232"/>
      <c r="EZ99" s="232"/>
      <c r="FA99" s="232"/>
      <c r="FB99" s="232"/>
      <c r="FC99" s="232"/>
      <c r="FD99" s="232"/>
      <c r="FE99" s="232"/>
      <c r="FF99" s="232"/>
      <c r="FG99" s="232"/>
      <c r="FH99" s="232"/>
      <c r="FI99" s="232"/>
      <c r="FJ99" s="232"/>
      <c r="FK99" s="232"/>
      <c r="FL99" s="232"/>
      <c r="FM99" s="232"/>
      <c r="FN99" s="232"/>
      <c r="FO99" s="232"/>
      <c r="FP99" s="232"/>
      <c r="FQ99" s="232"/>
      <c r="FR99" s="232"/>
      <c r="FS99" s="232"/>
      <c r="FT99" s="232"/>
      <c r="FU99" s="232"/>
      <c r="FV99" s="232"/>
      <c r="FW99" s="232"/>
      <c r="FX99" s="232"/>
      <c r="FY99" s="232"/>
      <c r="FZ99" s="232"/>
      <c r="GA99" s="232"/>
      <c r="GB99" s="232"/>
      <c r="GC99" s="232"/>
      <c r="GD99" s="232"/>
      <c r="GE99" s="232"/>
      <c r="GF99" s="232"/>
      <c r="GG99" s="232"/>
      <c r="GH99" s="232"/>
      <c r="GI99" s="232"/>
      <c r="GJ99" s="232"/>
      <c r="GK99" s="232"/>
      <c r="GL99" s="232"/>
      <c r="GM99" s="232"/>
      <c r="GN99" s="232"/>
      <c r="GO99" s="232"/>
      <c r="GP99" s="232"/>
      <c r="GQ99" s="232"/>
      <c r="GR99" s="232"/>
      <c r="GS99" s="232"/>
      <c r="GT99" s="232"/>
      <c r="GU99" s="232"/>
      <c r="GV99" s="232"/>
      <c r="GW99" s="232"/>
      <c r="GX99" s="232"/>
      <c r="GY99" s="232"/>
      <c r="GZ99" s="232"/>
      <c r="HA99" s="232"/>
      <c r="HB99" s="232"/>
      <c r="HC99" s="232"/>
      <c r="HD99" s="232"/>
      <c r="HE99" s="232"/>
      <c r="HF99" s="232"/>
      <c r="HG99" s="232"/>
      <c r="HH99" s="232"/>
      <c r="HI99" s="232"/>
      <c r="HJ99" s="232"/>
      <c r="HK99" s="232"/>
      <c r="HL99" s="232"/>
      <c r="HM99" s="232"/>
      <c r="HN99" s="232"/>
      <c r="HO99" s="232"/>
      <c r="HP99" s="232"/>
      <c r="HQ99" s="232"/>
      <c r="HR99" s="232"/>
      <c r="HS99" s="232"/>
      <c r="HT99" s="232"/>
      <c r="HU99" s="232"/>
      <c r="HV99" s="232"/>
      <c r="HW99" s="232"/>
      <c r="HX99" s="232"/>
      <c r="HY99" s="232"/>
      <c r="HZ99" s="232"/>
      <c r="IA99" s="232"/>
      <c r="IB99" s="232"/>
      <c r="IC99" s="232"/>
      <c r="ID99" s="232"/>
      <c r="IE99" s="232"/>
      <c r="IF99" s="232"/>
      <c r="IG99" s="232"/>
      <c r="IH99" s="232"/>
      <c r="II99" s="232"/>
      <c r="IJ99" s="232"/>
      <c r="IK99" s="232"/>
      <c r="IL99" s="232"/>
      <c r="IM99" s="232"/>
      <c r="IN99" s="232"/>
      <c r="IO99" s="232"/>
      <c r="IP99" s="232"/>
      <c r="IQ99" s="232"/>
      <c r="IR99" s="232"/>
      <c r="IS99" s="232"/>
      <c r="IT99" s="232"/>
      <c r="IU99" s="232"/>
      <c r="IV99" s="232"/>
      <c r="IW99" s="232"/>
      <c r="IX99" s="232"/>
      <c r="IY99" s="232"/>
      <c r="IZ99" s="232"/>
      <c r="JA99" s="232"/>
      <c r="JB99" s="232"/>
      <c r="JC99" s="232"/>
      <c r="JD99" s="232"/>
      <c r="JE99" s="232"/>
      <c r="JF99" s="232"/>
      <c r="JG99" s="232"/>
      <c r="JH99" s="232"/>
      <c r="JI99" s="232"/>
      <c r="JJ99" s="232"/>
      <c r="JK99" s="232"/>
      <c r="JL99" s="232"/>
      <c r="JM99" s="232"/>
      <c r="JN99" s="232"/>
      <c r="JO99" s="232"/>
      <c r="JP99" s="232"/>
      <c r="JQ99" s="232"/>
      <c r="JR99" s="232"/>
      <c r="JS99" s="232"/>
      <c r="JT99" s="232"/>
      <c r="JU99" s="232"/>
      <c r="JV99" s="232"/>
      <c r="JW99" s="232"/>
      <c r="JX99" s="232"/>
      <c r="JY99" s="232"/>
      <c r="JZ99" s="232"/>
      <c r="KA99" s="232"/>
      <c r="KB99" s="232"/>
      <c r="KC99" s="232"/>
      <c r="KD99" s="232"/>
      <c r="KE99" s="232"/>
      <c r="KF99" s="232"/>
      <c r="KG99" s="232"/>
      <c r="KH99" s="232"/>
      <c r="KI99" s="232"/>
      <c r="KJ99" s="232"/>
      <c r="KK99" s="232"/>
      <c r="KL99" s="232"/>
      <c r="KM99" s="232"/>
      <c r="KN99" s="232"/>
      <c r="KO99" s="232"/>
      <c r="KP99" s="232"/>
      <c r="KQ99" s="232"/>
      <c r="KR99" s="232"/>
      <c r="KS99" s="232"/>
      <c r="KT99" s="232"/>
      <c r="KU99" s="232"/>
      <c r="KV99" s="232"/>
      <c r="KW99" s="232"/>
      <c r="KX99" s="232"/>
      <c r="KY99" s="232"/>
      <c r="KZ99" s="232"/>
      <c r="LA99" s="232"/>
      <c r="LB99" s="232"/>
      <c r="LC99" s="232"/>
      <c r="LD99" s="232"/>
      <c r="LE99" s="232"/>
      <c r="LF99" s="232"/>
      <c r="LG99" s="232"/>
      <c r="LH99" s="232"/>
      <c r="LI99" s="232"/>
      <c r="LJ99" s="232"/>
      <c r="LK99" s="232"/>
      <c r="LL99" s="232"/>
      <c r="LM99" s="232"/>
      <c r="LN99" s="232"/>
      <c r="LO99" s="232"/>
      <c r="LP99" s="232"/>
      <c r="LQ99" s="232"/>
      <c r="LR99" s="232"/>
      <c r="LS99" s="232"/>
      <c r="LT99" s="232"/>
      <c r="LU99" s="232"/>
      <c r="LV99" s="232"/>
      <c r="LW99" s="232"/>
      <c r="LX99" s="232"/>
      <c r="LY99" s="232"/>
      <c r="LZ99" s="232"/>
      <c r="MA99" s="232"/>
      <c r="MB99" s="232"/>
      <c r="MC99" s="232"/>
      <c r="MD99" s="232"/>
      <c r="ME99" s="232"/>
      <c r="MF99" s="232"/>
      <c r="MG99" s="232"/>
      <c r="MH99" s="232"/>
      <c r="MI99" s="232"/>
      <c r="MJ99" s="232"/>
      <c r="MK99" s="232"/>
      <c r="ML99" s="232"/>
      <c r="MM99" s="232"/>
      <c r="MN99" s="232"/>
      <c r="MO99" s="232"/>
      <c r="MP99" s="232"/>
      <c r="MQ99" s="232"/>
      <c r="MR99" s="232"/>
      <c r="MS99" s="232"/>
      <c r="MT99" s="232"/>
      <c r="MU99" s="232"/>
      <c r="MV99" s="232"/>
      <c r="MW99" s="232"/>
      <c r="MX99" s="232"/>
      <c r="MY99" s="232"/>
      <c r="MZ99" s="232"/>
      <c r="NA99" s="232"/>
      <c r="NB99" s="232"/>
      <c r="NC99" s="232"/>
      <c r="ND99" s="232"/>
      <c r="NE99" s="232"/>
      <c r="NF99" s="232"/>
      <c r="NG99" s="232"/>
      <c r="NH99" s="232"/>
      <c r="NI99" s="232"/>
      <c r="NJ99" s="232"/>
      <c r="NK99" s="232"/>
      <c r="NL99" s="232"/>
      <c r="NM99" s="232"/>
      <c r="NN99" s="232"/>
      <c r="NO99" s="232"/>
      <c r="NP99" s="232"/>
      <c r="NQ99" s="232"/>
      <c r="NR99" s="232"/>
      <c r="NS99" s="232"/>
      <c r="NT99" s="232"/>
      <c r="NU99" s="232"/>
      <c r="NV99" s="232"/>
      <c r="NW99" s="232"/>
      <c r="NX99" s="232"/>
      <c r="NY99" s="232"/>
      <c r="NZ99" s="232"/>
      <c r="OA99" s="232"/>
      <c r="OB99" s="232"/>
      <c r="OC99" s="232"/>
      <c r="OD99" s="232"/>
      <c r="OE99" s="232"/>
      <c r="OF99" s="232"/>
      <c r="OG99" s="232"/>
      <c r="OH99" s="232"/>
      <c r="OI99" s="232"/>
      <c r="OJ99" s="232"/>
      <c r="OK99" s="232"/>
      <c r="OL99" s="232"/>
      <c r="OM99" s="232"/>
      <c r="ON99" s="232"/>
      <c r="OO99" s="232"/>
      <c r="OP99" s="232"/>
      <c r="OQ99" s="232"/>
      <c r="OR99" s="232"/>
      <c r="OS99" s="232"/>
      <c r="OT99" s="232"/>
      <c r="OU99" s="232"/>
      <c r="OV99" s="232"/>
      <c r="OW99" s="232"/>
      <c r="OX99" s="232"/>
      <c r="OY99" s="232"/>
      <c r="OZ99" s="232"/>
      <c r="PA99" s="232"/>
      <c r="PB99" s="232"/>
      <c r="PC99" s="232"/>
      <c r="PD99" s="232"/>
      <c r="PE99" s="232"/>
      <c r="PF99" s="232"/>
      <c r="PG99" s="232"/>
      <c r="PH99" s="232"/>
      <c r="PI99" s="232"/>
      <c r="PJ99" s="232"/>
      <c r="PK99" s="232"/>
      <c r="PL99" s="232"/>
      <c r="PM99" s="232"/>
      <c r="PN99" s="232"/>
      <c r="PO99" s="232"/>
      <c r="PP99" s="232"/>
      <c r="PQ99" s="232"/>
      <c r="PR99" s="232"/>
      <c r="PS99" s="232"/>
      <c r="PT99" s="232"/>
      <c r="PU99" s="232"/>
      <c r="PV99" s="232"/>
      <c r="PW99" s="232"/>
      <c r="PX99" s="232"/>
      <c r="PY99" s="232"/>
      <c r="PZ99" s="232"/>
      <c r="QA99" s="232"/>
      <c r="QB99" s="232"/>
      <c r="QC99" s="232"/>
      <c r="QD99" s="232"/>
      <c r="QE99" s="232"/>
      <c r="QF99" s="232"/>
      <c r="QG99" s="232"/>
      <c r="QH99" s="232"/>
      <c r="QI99" s="232"/>
      <c r="QJ99" s="232"/>
      <c r="QK99" s="232"/>
      <c r="QL99" s="232"/>
      <c r="QM99" s="232"/>
      <c r="QN99" s="232"/>
      <c r="QO99" s="232"/>
      <c r="QP99" s="232"/>
      <c r="QQ99" s="232"/>
      <c r="QR99" s="232"/>
      <c r="QS99" s="232"/>
      <c r="QT99" s="232"/>
      <c r="QU99" s="232"/>
      <c r="QV99" s="232"/>
      <c r="QW99" s="232"/>
      <c r="QX99" s="232"/>
      <c r="QY99" s="232"/>
      <c r="QZ99" s="232"/>
      <c r="RA99" s="232"/>
      <c r="RB99" s="232"/>
      <c r="RC99" s="232"/>
      <c r="RD99" s="232"/>
      <c r="RE99" s="232"/>
      <c r="RF99" s="232"/>
      <c r="RG99" s="232"/>
      <c r="RH99" s="232"/>
      <c r="RI99" s="232"/>
      <c r="RJ99" s="232"/>
      <c r="RK99" s="232"/>
      <c r="RL99" s="232"/>
      <c r="RM99" s="232"/>
      <c r="RN99" s="232"/>
      <c r="RO99" s="232"/>
      <c r="RP99" s="232"/>
      <c r="RQ99" s="232"/>
      <c r="RR99" s="232"/>
      <c r="RS99" s="232"/>
      <c r="RT99" s="232"/>
      <c r="RU99" s="232"/>
      <c r="RV99" s="232"/>
      <c r="RW99" s="232"/>
      <c r="RX99" s="232"/>
      <c r="RY99" s="232"/>
      <c r="RZ99" s="232"/>
      <c r="SA99" s="232"/>
      <c r="SB99" s="232"/>
      <c r="SC99" s="232"/>
      <c r="SD99" s="232"/>
      <c r="SE99" s="232"/>
      <c r="SF99" s="232"/>
      <c r="SG99" s="232"/>
      <c r="SH99" s="232"/>
      <c r="SI99" s="232"/>
      <c r="SJ99" s="232"/>
      <c r="SK99" s="232"/>
      <c r="SL99" s="232"/>
      <c r="SM99" s="232"/>
      <c r="SN99" s="232"/>
      <c r="SO99" s="232"/>
      <c r="SP99" s="232"/>
      <c r="SQ99" s="232"/>
      <c r="SR99" s="232"/>
      <c r="SS99" s="232"/>
      <c r="ST99" s="232"/>
      <c r="SU99" s="232"/>
      <c r="SV99" s="232"/>
      <c r="SW99" s="232"/>
      <c r="SX99" s="232"/>
      <c r="SY99" s="232"/>
      <c r="SZ99" s="232"/>
      <c r="TA99" s="232"/>
      <c r="TB99" s="232"/>
      <c r="TC99" s="232"/>
      <c r="TD99" s="232"/>
      <c r="TE99" s="232"/>
      <c r="TF99" s="232"/>
      <c r="TG99" s="232"/>
      <c r="TH99" s="232"/>
      <c r="TI99" s="232"/>
      <c r="TJ99" s="232"/>
      <c r="TK99" s="232"/>
      <c r="TL99" s="232"/>
      <c r="TM99" s="232"/>
      <c r="TN99" s="232"/>
      <c r="TO99" s="232"/>
      <c r="TP99" s="232"/>
      <c r="TQ99" s="232"/>
      <c r="TR99" s="232"/>
      <c r="TS99" s="232"/>
      <c r="TT99" s="232"/>
      <c r="TU99" s="232"/>
      <c r="TV99" s="232"/>
      <c r="TW99" s="232"/>
      <c r="TX99" s="232"/>
      <c r="TY99" s="232"/>
      <c r="TZ99" s="232"/>
      <c r="UA99" s="232"/>
      <c r="UB99" s="232"/>
      <c r="UC99" s="232"/>
      <c r="UD99" s="232"/>
      <c r="UE99" s="232"/>
      <c r="UF99" s="232"/>
      <c r="UG99" s="232"/>
      <c r="UH99" s="232"/>
      <c r="UI99" s="232"/>
      <c r="UJ99" s="232"/>
      <c r="UK99" s="232"/>
      <c r="UL99" s="232"/>
      <c r="UM99" s="232"/>
      <c r="UN99" s="232"/>
      <c r="UO99" s="232"/>
      <c r="UP99" s="232"/>
      <c r="UQ99" s="232"/>
      <c r="UR99" s="232"/>
      <c r="US99" s="232"/>
      <c r="UT99" s="232"/>
      <c r="UU99" s="232"/>
      <c r="UV99" s="232"/>
      <c r="UW99" s="232"/>
      <c r="UX99" s="232"/>
      <c r="UY99" s="232"/>
      <c r="UZ99" s="232"/>
      <c r="VA99" s="232"/>
      <c r="VB99" s="232"/>
      <c r="VC99" s="232"/>
      <c r="VD99" s="232"/>
      <c r="VE99" s="232"/>
      <c r="VF99" s="232"/>
      <c r="VG99" s="232"/>
      <c r="VH99" s="232"/>
      <c r="VI99" s="232"/>
      <c r="VJ99" s="232"/>
      <c r="VK99" s="232"/>
      <c r="VL99" s="232"/>
      <c r="VM99" s="232"/>
      <c r="VN99" s="232"/>
      <c r="VO99" s="232"/>
      <c r="VP99" s="232"/>
      <c r="VQ99" s="232"/>
      <c r="VR99" s="232"/>
      <c r="VS99" s="232"/>
      <c r="VT99" s="232"/>
      <c r="VU99" s="232"/>
      <c r="VV99" s="232"/>
      <c r="VW99" s="232"/>
      <c r="VX99" s="232"/>
      <c r="VY99" s="232"/>
      <c r="VZ99" s="232"/>
      <c r="WA99" s="232"/>
      <c r="WB99" s="232"/>
      <c r="WC99" s="232"/>
      <c r="WD99" s="232"/>
      <c r="WE99" s="232"/>
      <c r="WF99" s="232"/>
      <c r="WG99" s="232"/>
      <c r="WH99" s="232"/>
      <c r="WI99" s="232"/>
      <c r="WJ99" s="232"/>
      <c r="WK99" s="232"/>
      <c r="WL99" s="232"/>
      <c r="WM99" s="232"/>
      <c r="WN99" s="232"/>
      <c r="WO99" s="232"/>
      <c r="WP99" s="232"/>
      <c r="WQ99" s="232"/>
      <c r="WR99" s="232"/>
      <c r="WS99" s="232"/>
      <c r="WT99" s="232"/>
      <c r="WU99" s="232"/>
      <c r="WV99" s="232"/>
      <c r="WW99" s="232"/>
      <c r="WX99" s="232"/>
      <c r="WY99" s="232"/>
      <c r="WZ99" s="232"/>
      <c r="XA99" s="232"/>
      <c r="XB99" s="232"/>
      <c r="XC99" s="232"/>
      <c r="XD99" s="232"/>
      <c r="XE99" s="232"/>
      <c r="XF99" s="232"/>
      <c r="XG99" s="232"/>
      <c r="XH99" s="232"/>
      <c r="XI99" s="232"/>
      <c r="XJ99" s="232"/>
      <c r="XK99" s="232"/>
      <c r="XL99" s="232"/>
      <c r="XM99" s="232"/>
      <c r="XN99" s="232"/>
      <c r="XO99" s="232"/>
      <c r="XP99" s="232"/>
      <c r="XQ99" s="232"/>
      <c r="XR99" s="232"/>
      <c r="XS99" s="232"/>
      <c r="XT99" s="232"/>
      <c r="XU99" s="232"/>
      <c r="XV99" s="232"/>
      <c r="XW99" s="232"/>
      <c r="XX99" s="232"/>
      <c r="XY99" s="232"/>
      <c r="XZ99" s="232"/>
      <c r="YA99" s="232"/>
      <c r="YB99" s="232"/>
      <c r="YC99" s="232"/>
      <c r="YD99" s="232"/>
      <c r="YE99" s="232"/>
      <c r="YF99" s="232"/>
      <c r="YG99" s="232"/>
      <c r="YH99" s="232"/>
      <c r="YI99" s="232"/>
      <c r="YJ99" s="232"/>
      <c r="YK99" s="232"/>
      <c r="YL99" s="232"/>
      <c r="YM99" s="232"/>
      <c r="YN99" s="232"/>
      <c r="YO99" s="232"/>
      <c r="YP99" s="232"/>
      <c r="YQ99" s="232"/>
      <c r="YR99" s="232"/>
      <c r="YS99" s="232"/>
      <c r="YT99" s="232"/>
      <c r="YU99" s="232"/>
      <c r="YV99" s="232"/>
      <c r="YW99" s="232"/>
      <c r="YX99" s="232"/>
      <c r="YY99" s="232"/>
      <c r="YZ99" s="232"/>
      <c r="ZA99" s="232"/>
      <c r="ZB99" s="232"/>
      <c r="ZC99" s="232"/>
      <c r="ZD99" s="232"/>
      <c r="ZE99" s="232"/>
      <c r="ZF99" s="232"/>
      <c r="ZG99" s="232"/>
      <c r="ZH99" s="232"/>
      <c r="ZI99" s="232"/>
      <c r="ZJ99" s="232"/>
      <c r="ZK99" s="232"/>
      <c r="ZL99" s="232"/>
      <c r="ZM99" s="232"/>
      <c r="ZN99" s="232"/>
      <c r="ZO99" s="232"/>
      <c r="ZP99" s="232"/>
      <c r="ZQ99" s="232"/>
      <c r="ZR99" s="232"/>
      <c r="ZS99" s="232"/>
      <c r="ZT99" s="232"/>
      <c r="ZU99" s="232"/>
      <c r="ZV99" s="232"/>
      <c r="ZW99" s="232"/>
      <c r="ZX99" s="232"/>
      <c r="ZY99" s="232"/>
      <c r="ZZ99" s="232"/>
      <c r="AAA99" s="232"/>
      <c r="AAB99" s="232"/>
      <c r="AAC99" s="232"/>
      <c r="AAD99" s="232"/>
      <c r="AAE99" s="232"/>
      <c r="AAF99" s="232"/>
      <c r="AAG99" s="232"/>
      <c r="AAH99" s="232"/>
      <c r="AAI99" s="232"/>
      <c r="AAJ99" s="232"/>
      <c r="AAK99" s="232"/>
      <c r="AAL99" s="232"/>
      <c r="AAM99" s="232"/>
      <c r="AAN99" s="232"/>
      <c r="AAO99" s="232"/>
      <c r="AAP99" s="232"/>
      <c r="AAQ99" s="232"/>
      <c r="AAR99" s="232"/>
      <c r="AAS99" s="232"/>
      <c r="AAT99" s="232"/>
      <c r="AAU99" s="232"/>
      <c r="AAV99" s="232"/>
      <c r="AAW99" s="232"/>
      <c r="AAX99" s="232"/>
      <c r="AAY99" s="232"/>
      <c r="AAZ99" s="232"/>
      <c r="ABA99" s="232"/>
      <c r="ABB99" s="232"/>
      <c r="ABC99" s="232"/>
      <c r="ABD99" s="232"/>
      <c r="ABE99" s="232"/>
      <c r="ABF99" s="232"/>
      <c r="ABG99" s="232"/>
      <c r="ABH99" s="232"/>
      <c r="ABI99" s="232"/>
      <c r="ABJ99" s="232"/>
      <c r="ABK99" s="232"/>
      <c r="ABL99" s="232"/>
      <c r="ABM99" s="232"/>
      <c r="ABN99" s="232"/>
      <c r="ABO99" s="232"/>
      <c r="ABP99" s="232"/>
      <c r="ABQ99" s="232"/>
      <c r="ABR99" s="232"/>
      <c r="ABS99" s="232"/>
      <c r="ABT99" s="232"/>
      <c r="ABU99" s="232"/>
      <c r="ABV99" s="232"/>
      <c r="ABW99" s="232"/>
      <c r="ABX99" s="232"/>
      <c r="ABY99" s="232"/>
      <c r="ABZ99" s="232"/>
      <c r="ACA99" s="232"/>
      <c r="ACB99" s="232"/>
      <c r="ACC99" s="232"/>
      <c r="ACD99" s="232"/>
      <c r="ACE99" s="232"/>
      <c r="ACF99" s="232"/>
      <c r="ACG99" s="232"/>
      <c r="ACH99" s="232"/>
      <c r="ACI99" s="232"/>
      <c r="ACJ99" s="232"/>
      <c r="ACK99" s="232"/>
      <c r="ACL99" s="232"/>
      <c r="ACM99" s="232"/>
      <c r="ACN99" s="232"/>
      <c r="ACO99" s="232"/>
      <c r="ACP99" s="232"/>
      <c r="ACQ99" s="232"/>
      <c r="ACR99" s="232"/>
      <c r="ACS99" s="232"/>
      <c r="ACT99" s="232"/>
      <c r="ACU99" s="232"/>
      <c r="ACV99" s="232"/>
      <c r="ACW99" s="232"/>
      <c r="ACX99" s="232"/>
      <c r="ACY99" s="232"/>
      <c r="ACZ99" s="232"/>
      <c r="ADA99" s="232"/>
      <c r="ADB99" s="232"/>
      <c r="ADC99" s="232"/>
      <c r="ADD99" s="232"/>
      <c r="ADE99" s="232"/>
      <c r="ADF99" s="232"/>
      <c r="ADG99" s="232"/>
      <c r="ADH99" s="232"/>
      <c r="ADI99" s="232"/>
      <c r="ADJ99" s="232"/>
      <c r="ADK99" s="232"/>
      <c r="ADL99" s="232"/>
      <c r="ADM99" s="232"/>
      <c r="ADN99" s="232"/>
      <c r="ADO99" s="232"/>
      <c r="ADP99" s="232"/>
      <c r="ADQ99" s="232"/>
      <c r="ADR99" s="232"/>
      <c r="ADS99" s="232"/>
      <c r="ADT99" s="232"/>
      <c r="ADU99" s="232"/>
      <c r="ADV99" s="232"/>
      <c r="ADW99" s="232"/>
      <c r="ADX99" s="232"/>
      <c r="ADY99" s="232"/>
      <c r="ADZ99" s="232"/>
      <c r="AEA99" s="232"/>
      <c r="AEB99" s="232"/>
      <c r="AEC99" s="232"/>
      <c r="AED99" s="232"/>
      <c r="AEE99" s="232"/>
      <c r="AEF99" s="232"/>
      <c r="AEG99" s="232"/>
      <c r="AEH99" s="232"/>
      <c r="AEI99" s="232"/>
      <c r="AEJ99" s="232"/>
      <c r="AEK99" s="232"/>
      <c r="AEL99" s="232"/>
      <c r="AEM99" s="232"/>
      <c r="AEN99" s="232"/>
      <c r="AEO99" s="232"/>
      <c r="AEP99" s="232"/>
      <c r="AEQ99" s="232"/>
      <c r="AER99" s="232"/>
      <c r="AES99" s="232"/>
      <c r="AET99" s="232"/>
      <c r="AEU99" s="232"/>
      <c r="AEV99" s="232"/>
      <c r="AEW99" s="232"/>
      <c r="AEX99" s="232"/>
      <c r="AEY99" s="232"/>
      <c r="AEZ99" s="232"/>
      <c r="AFA99" s="232"/>
      <c r="AFB99" s="232"/>
      <c r="AFC99" s="232"/>
      <c r="AFD99" s="232"/>
      <c r="AFE99" s="232"/>
      <c r="AFF99" s="232"/>
      <c r="AFG99" s="232"/>
      <c r="AFH99" s="232"/>
      <c r="AFI99" s="232"/>
      <c r="AFJ99" s="232"/>
      <c r="AFK99" s="232"/>
      <c r="AFL99" s="232"/>
      <c r="AFM99" s="232"/>
      <c r="AFN99" s="232"/>
      <c r="AFO99" s="232"/>
      <c r="AFP99" s="232"/>
      <c r="AFQ99" s="232"/>
      <c r="AFR99" s="232"/>
      <c r="AFS99" s="232"/>
      <c r="AFT99" s="232"/>
      <c r="AFU99" s="232"/>
      <c r="AFV99" s="232"/>
      <c r="AFW99" s="232"/>
      <c r="AFX99" s="232"/>
      <c r="AFY99" s="232"/>
      <c r="AFZ99" s="232"/>
      <c r="AGA99" s="232"/>
      <c r="AGB99" s="232"/>
      <c r="AGC99" s="232"/>
      <c r="AGD99" s="232"/>
      <c r="AGE99" s="232"/>
      <c r="AGF99" s="232"/>
      <c r="AGG99" s="232"/>
      <c r="AGH99" s="232"/>
      <c r="AGI99" s="232"/>
      <c r="AGJ99" s="232"/>
      <c r="AGK99" s="232"/>
      <c r="AGL99" s="232"/>
      <c r="AGM99" s="232"/>
      <c r="AGN99" s="232"/>
      <c r="AGO99" s="232"/>
      <c r="AGP99" s="232"/>
      <c r="AGQ99" s="232"/>
      <c r="AGR99" s="232"/>
      <c r="AGS99" s="232"/>
      <c r="AGT99" s="232"/>
      <c r="AGU99" s="232"/>
      <c r="AGV99" s="232"/>
      <c r="AGW99" s="232"/>
      <c r="AGX99" s="232"/>
      <c r="AGY99" s="232"/>
      <c r="AGZ99" s="232"/>
      <c r="AHA99" s="232"/>
      <c r="AHB99" s="232"/>
      <c r="AHC99" s="232"/>
      <c r="AHD99" s="232"/>
      <c r="AHE99" s="232"/>
      <c r="AHF99" s="232"/>
      <c r="AHG99" s="232"/>
      <c r="AHH99" s="232"/>
      <c r="AHI99" s="232"/>
      <c r="AHJ99" s="232"/>
      <c r="AHK99" s="232"/>
      <c r="AHL99" s="232"/>
      <c r="AHM99" s="232"/>
      <c r="AHN99" s="232"/>
      <c r="AHO99" s="232"/>
      <c r="AHP99" s="232"/>
      <c r="AHQ99" s="232"/>
      <c r="AHR99" s="232"/>
      <c r="AHS99" s="232"/>
      <c r="AHT99" s="232"/>
      <c r="AHU99" s="232"/>
      <c r="AHV99" s="232"/>
      <c r="AHW99" s="232"/>
      <c r="AHX99" s="232"/>
      <c r="AHY99" s="232"/>
      <c r="AHZ99" s="232"/>
      <c r="AIA99" s="232"/>
      <c r="AIB99" s="232"/>
      <c r="AIC99" s="232"/>
      <c r="AID99" s="232"/>
      <c r="AIE99" s="232"/>
      <c r="AIF99" s="232"/>
      <c r="AIG99" s="232"/>
      <c r="AIH99" s="232"/>
      <c r="AII99" s="232"/>
      <c r="AIJ99" s="232"/>
      <c r="AIK99" s="232"/>
      <c r="AIL99" s="232"/>
      <c r="AIM99" s="232"/>
      <c r="AIN99" s="232"/>
      <c r="AIO99" s="232"/>
      <c r="AIP99" s="232"/>
      <c r="AIQ99" s="232"/>
      <c r="AIR99" s="232"/>
      <c r="AIS99" s="232"/>
      <c r="AIT99" s="232"/>
      <c r="AIU99" s="232"/>
      <c r="AIV99" s="232"/>
      <c r="AIW99" s="232"/>
      <c r="AIX99" s="232"/>
      <c r="AIY99" s="232"/>
      <c r="AIZ99" s="232"/>
      <c r="AJA99" s="232"/>
      <c r="AJB99" s="232"/>
      <c r="AJC99" s="232"/>
      <c r="AJD99" s="232"/>
      <c r="AJE99" s="232"/>
      <c r="AJF99" s="232"/>
      <c r="AJG99" s="232"/>
      <c r="AJH99" s="232"/>
      <c r="AJI99" s="232"/>
      <c r="AJJ99" s="232"/>
      <c r="AJK99" s="232"/>
      <c r="AJL99" s="232"/>
      <c r="AJM99" s="232"/>
      <c r="AJN99" s="232"/>
      <c r="AJO99" s="232"/>
      <c r="AJP99" s="232"/>
      <c r="AJQ99" s="232"/>
      <c r="AJR99" s="232"/>
      <c r="AJS99" s="232"/>
      <c r="AJT99" s="232"/>
      <c r="AJU99" s="232"/>
      <c r="AJV99" s="232"/>
      <c r="AJW99" s="232"/>
      <c r="AJX99" s="232"/>
      <c r="AJY99" s="232"/>
      <c r="AJZ99" s="232"/>
      <c r="AKA99" s="232"/>
      <c r="AKB99" s="232"/>
      <c r="AKC99" s="232"/>
      <c r="AKD99" s="232"/>
      <c r="AKE99" s="232"/>
      <c r="AKF99" s="232"/>
      <c r="AKG99" s="232"/>
      <c r="AKH99" s="232"/>
      <c r="AKI99" s="232"/>
      <c r="AKJ99" s="232"/>
      <c r="AKK99" s="232"/>
      <c r="AKL99" s="232"/>
      <c r="AKM99" s="232"/>
      <c r="AKN99" s="232"/>
      <c r="AKO99" s="232"/>
      <c r="AKP99" s="232"/>
      <c r="AKQ99" s="232"/>
      <c r="AKR99" s="232"/>
      <c r="AKS99" s="232"/>
      <c r="AKT99" s="232"/>
      <c r="AKU99" s="232"/>
      <c r="AKV99" s="232"/>
    </row>
    <row r="100" s="50" customFormat="true" ht="14.65" hidden="false" customHeight="false" outlineLevel="0" collapsed="false">
      <c r="A100" s="232"/>
      <c r="B100" s="232" t="s">
        <v>213</v>
      </c>
      <c r="C100" s="244" t="n">
        <v>32.6</v>
      </c>
      <c r="D100" s="232" t="s">
        <v>23</v>
      </c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32"/>
      <c r="AH100" s="232"/>
      <c r="AI100" s="232"/>
      <c r="AJ100" s="232"/>
      <c r="AK100" s="232"/>
      <c r="AL100" s="232"/>
      <c r="AM100" s="232"/>
      <c r="AN100" s="232"/>
      <c r="AO100" s="232"/>
      <c r="AP100" s="232"/>
      <c r="AQ100" s="232"/>
      <c r="AR100" s="232"/>
      <c r="AS100" s="232"/>
      <c r="AT100" s="232"/>
      <c r="AU100" s="232"/>
      <c r="AV100" s="232"/>
      <c r="AW100" s="232"/>
      <c r="AX100" s="232"/>
      <c r="AY100" s="232"/>
      <c r="AZ100" s="232"/>
      <c r="BA100" s="232"/>
      <c r="BB100" s="232"/>
      <c r="BC100" s="232"/>
      <c r="BD100" s="232"/>
      <c r="BE100" s="232"/>
      <c r="BF100" s="232"/>
      <c r="BG100" s="232"/>
      <c r="BH100" s="232"/>
      <c r="BI100" s="232"/>
      <c r="BJ100" s="232"/>
      <c r="BK100" s="232"/>
      <c r="BL100" s="232"/>
      <c r="BM100" s="232"/>
      <c r="BN100" s="232"/>
      <c r="BO100" s="232"/>
      <c r="BP100" s="232"/>
      <c r="BQ100" s="232"/>
      <c r="BR100" s="232"/>
      <c r="BS100" s="232"/>
      <c r="BT100" s="232"/>
      <c r="BU100" s="232"/>
      <c r="BV100" s="232"/>
      <c r="BW100" s="232"/>
      <c r="BX100" s="232"/>
      <c r="BY100" s="232"/>
      <c r="BZ100" s="232"/>
      <c r="CA100" s="232"/>
      <c r="CB100" s="232"/>
      <c r="CC100" s="232"/>
      <c r="CD100" s="232"/>
      <c r="CE100" s="232"/>
      <c r="CF100" s="232"/>
      <c r="CG100" s="232"/>
      <c r="CH100" s="232"/>
      <c r="CI100" s="232"/>
      <c r="CJ100" s="232"/>
      <c r="CK100" s="232"/>
      <c r="CL100" s="232"/>
      <c r="CM100" s="232"/>
      <c r="CN100" s="232"/>
      <c r="CO100" s="232"/>
      <c r="CP100" s="232"/>
      <c r="CQ100" s="232"/>
      <c r="CR100" s="232"/>
      <c r="CS100" s="232"/>
      <c r="CT100" s="232"/>
      <c r="CU100" s="232"/>
      <c r="CV100" s="232"/>
      <c r="CW100" s="232"/>
      <c r="CX100" s="232"/>
      <c r="CY100" s="232"/>
      <c r="CZ100" s="232"/>
      <c r="DA100" s="232"/>
      <c r="DB100" s="232"/>
      <c r="DC100" s="232"/>
      <c r="DD100" s="232"/>
      <c r="DE100" s="232"/>
      <c r="DF100" s="232"/>
      <c r="DG100" s="232"/>
      <c r="DH100" s="232"/>
      <c r="DI100" s="232"/>
      <c r="DJ100" s="232"/>
      <c r="DK100" s="232"/>
      <c r="DL100" s="232"/>
      <c r="DM100" s="232"/>
      <c r="DN100" s="232"/>
      <c r="DO100" s="232"/>
      <c r="DP100" s="232"/>
      <c r="DQ100" s="232"/>
      <c r="DR100" s="232"/>
      <c r="DS100" s="232"/>
      <c r="DT100" s="232"/>
      <c r="DU100" s="232"/>
      <c r="DV100" s="232"/>
      <c r="DW100" s="232"/>
      <c r="DX100" s="232"/>
      <c r="DY100" s="232"/>
      <c r="DZ100" s="232"/>
      <c r="EA100" s="232"/>
      <c r="EB100" s="232"/>
      <c r="EC100" s="232"/>
      <c r="ED100" s="232"/>
      <c r="EE100" s="232"/>
      <c r="EF100" s="232"/>
      <c r="EG100" s="232"/>
      <c r="EH100" s="232"/>
      <c r="EI100" s="232"/>
      <c r="EJ100" s="232"/>
      <c r="EK100" s="232"/>
      <c r="EL100" s="232"/>
      <c r="EM100" s="232"/>
      <c r="EN100" s="232"/>
      <c r="EO100" s="232"/>
      <c r="EP100" s="232"/>
      <c r="EQ100" s="232"/>
      <c r="ER100" s="232"/>
      <c r="ES100" s="232"/>
      <c r="ET100" s="232"/>
      <c r="EU100" s="232"/>
      <c r="EV100" s="232"/>
      <c r="EW100" s="232"/>
      <c r="EX100" s="232"/>
      <c r="EY100" s="232"/>
      <c r="EZ100" s="232"/>
      <c r="FA100" s="232"/>
      <c r="FB100" s="232"/>
      <c r="FC100" s="232"/>
      <c r="FD100" s="232"/>
      <c r="FE100" s="232"/>
      <c r="FF100" s="232"/>
      <c r="FG100" s="232"/>
      <c r="FH100" s="232"/>
      <c r="FI100" s="232"/>
      <c r="FJ100" s="232"/>
      <c r="FK100" s="232"/>
      <c r="FL100" s="232"/>
      <c r="FM100" s="232"/>
      <c r="FN100" s="232"/>
      <c r="FO100" s="232"/>
      <c r="FP100" s="232"/>
      <c r="FQ100" s="232"/>
      <c r="FR100" s="232"/>
      <c r="FS100" s="232"/>
      <c r="FT100" s="232"/>
      <c r="FU100" s="232"/>
      <c r="FV100" s="232"/>
      <c r="FW100" s="232"/>
      <c r="FX100" s="232"/>
      <c r="FY100" s="232"/>
      <c r="FZ100" s="232"/>
      <c r="GA100" s="232"/>
      <c r="GB100" s="232"/>
      <c r="GC100" s="232"/>
      <c r="GD100" s="232"/>
      <c r="GE100" s="232"/>
      <c r="GF100" s="232"/>
      <c r="GG100" s="232"/>
      <c r="GH100" s="232"/>
      <c r="GI100" s="232"/>
      <c r="GJ100" s="232"/>
      <c r="GK100" s="232"/>
      <c r="GL100" s="232"/>
      <c r="GM100" s="232"/>
      <c r="GN100" s="232"/>
      <c r="GO100" s="232"/>
      <c r="GP100" s="232"/>
      <c r="GQ100" s="232"/>
      <c r="GR100" s="232"/>
      <c r="GS100" s="232"/>
      <c r="GT100" s="232"/>
      <c r="GU100" s="232"/>
      <c r="GV100" s="232"/>
      <c r="GW100" s="232"/>
      <c r="GX100" s="232"/>
      <c r="GY100" s="232"/>
      <c r="GZ100" s="232"/>
      <c r="HA100" s="232"/>
      <c r="HB100" s="232"/>
      <c r="HC100" s="232"/>
      <c r="HD100" s="232"/>
      <c r="HE100" s="232"/>
      <c r="HF100" s="232"/>
      <c r="HG100" s="232"/>
      <c r="HH100" s="232"/>
      <c r="HI100" s="232"/>
      <c r="HJ100" s="232"/>
      <c r="HK100" s="232"/>
      <c r="HL100" s="232"/>
      <c r="HM100" s="232"/>
      <c r="HN100" s="232"/>
      <c r="HO100" s="232"/>
      <c r="HP100" s="232"/>
      <c r="HQ100" s="232"/>
      <c r="HR100" s="232"/>
      <c r="HS100" s="232"/>
      <c r="HT100" s="232"/>
      <c r="HU100" s="232"/>
      <c r="HV100" s="232"/>
      <c r="HW100" s="232"/>
      <c r="HX100" s="232"/>
      <c r="HY100" s="232"/>
      <c r="HZ100" s="232"/>
      <c r="IA100" s="232"/>
      <c r="IB100" s="232"/>
      <c r="IC100" s="232"/>
      <c r="ID100" s="232"/>
      <c r="IE100" s="232"/>
      <c r="IF100" s="232"/>
      <c r="IG100" s="232"/>
      <c r="IH100" s="232"/>
      <c r="II100" s="232"/>
      <c r="IJ100" s="232"/>
      <c r="IK100" s="232"/>
      <c r="IL100" s="232"/>
      <c r="IM100" s="232"/>
      <c r="IN100" s="232"/>
      <c r="IO100" s="232"/>
      <c r="IP100" s="232"/>
      <c r="IQ100" s="232"/>
      <c r="IR100" s="232"/>
      <c r="IS100" s="232"/>
      <c r="IT100" s="232"/>
      <c r="IU100" s="232"/>
      <c r="IV100" s="232"/>
      <c r="IW100" s="232"/>
      <c r="IX100" s="232"/>
      <c r="IY100" s="232"/>
      <c r="IZ100" s="232"/>
      <c r="JA100" s="232"/>
      <c r="JB100" s="232"/>
      <c r="JC100" s="232"/>
      <c r="JD100" s="232"/>
      <c r="JE100" s="232"/>
      <c r="JF100" s="232"/>
      <c r="JG100" s="232"/>
      <c r="JH100" s="232"/>
      <c r="JI100" s="232"/>
      <c r="JJ100" s="232"/>
      <c r="JK100" s="232"/>
      <c r="JL100" s="232"/>
      <c r="JM100" s="232"/>
      <c r="JN100" s="232"/>
      <c r="JO100" s="232"/>
      <c r="JP100" s="232"/>
      <c r="JQ100" s="232"/>
      <c r="JR100" s="232"/>
      <c r="JS100" s="232"/>
      <c r="JT100" s="232"/>
      <c r="JU100" s="232"/>
      <c r="JV100" s="232"/>
      <c r="JW100" s="232"/>
      <c r="JX100" s="232"/>
      <c r="JY100" s="232"/>
      <c r="JZ100" s="232"/>
      <c r="KA100" s="232"/>
      <c r="KB100" s="232"/>
      <c r="KC100" s="232"/>
      <c r="KD100" s="232"/>
      <c r="KE100" s="232"/>
      <c r="KF100" s="232"/>
      <c r="KG100" s="232"/>
      <c r="KH100" s="232"/>
      <c r="KI100" s="232"/>
      <c r="KJ100" s="232"/>
      <c r="KK100" s="232"/>
      <c r="KL100" s="232"/>
      <c r="KM100" s="232"/>
      <c r="KN100" s="232"/>
      <c r="KO100" s="232"/>
      <c r="KP100" s="232"/>
      <c r="KQ100" s="232"/>
      <c r="KR100" s="232"/>
      <c r="KS100" s="232"/>
      <c r="KT100" s="232"/>
      <c r="KU100" s="232"/>
      <c r="KV100" s="232"/>
      <c r="KW100" s="232"/>
      <c r="KX100" s="232"/>
      <c r="KY100" s="232"/>
      <c r="KZ100" s="232"/>
      <c r="LA100" s="232"/>
      <c r="LB100" s="232"/>
      <c r="LC100" s="232"/>
      <c r="LD100" s="232"/>
      <c r="LE100" s="232"/>
      <c r="LF100" s="232"/>
      <c r="LG100" s="232"/>
      <c r="LH100" s="232"/>
      <c r="LI100" s="232"/>
      <c r="LJ100" s="232"/>
      <c r="LK100" s="232"/>
      <c r="LL100" s="232"/>
      <c r="LM100" s="232"/>
      <c r="LN100" s="232"/>
      <c r="LO100" s="232"/>
      <c r="LP100" s="232"/>
      <c r="LQ100" s="232"/>
      <c r="LR100" s="232"/>
      <c r="LS100" s="232"/>
      <c r="LT100" s="232"/>
      <c r="LU100" s="232"/>
      <c r="LV100" s="232"/>
      <c r="LW100" s="232"/>
      <c r="LX100" s="232"/>
      <c r="LY100" s="232"/>
      <c r="LZ100" s="232"/>
      <c r="MA100" s="232"/>
      <c r="MB100" s="232"/>
      <c r="MC100" s="232"/>
      <c r="MD100" s="232"/>
      <c r="ME100" s="232"/>
      <c r="MF100" s="232"/>
      <c r="MG100" s="232"/>
      <c r="MH100" s="232"/>
      <c r="MI100" s="232"/>
      <c r="MJ100" s="232"/>
      <c r="MK100" s="232"/>
      <c r="ML100" s="232"/>
      <c r="MM100" s="232"/>
      <c r="MN100" s="232"/>
      <c r="MO100" s="232"/>
      <c r="MP100" s="232"/>
      <c r="MQ100" s="232"/>
      <c r="MR100" s="232"/>
      <c r="MS100" s="232"/>
      <c r="MT100" s="232"/>
      <c r="MU100" s="232"/>
      <c r="MV100" s="232"/>
      <c r="MW100" s="232"/>
      <c r="MX100" s="232"/>
      <c r="MY100" s="232"/>
      <c r="MZ100" s="232"/>
      <c r="NA100" s="232"/>
      <c r="NB100" s="232"/>
      <c r="NC100" s="232"/>
      <c r="ND100" s="232"/>
      <c r="NE100" s="232"/>
      <c r="NF100" s="232"/>
      <c r="NG100" s="232"/>
      <c r="NH100" s="232"/>
      <c r="NI100" s="232"/>
      <c r="NJ100" s="232"/>
      <c r="NK100" s="232"/>
      <c r="NL100" s="232"/>
      <c r="NM100" s="232"/>
      <c r="NN100" s="232"/>
      <c r="NO100" s="232"/>
      <c r="NP100" s="232"/>
      <c r="NQ100" s="232"/>
      <c r="NR100" s="232"/>
      <c r="NS100" s="232"/>
      <c r="NT100" s="232"/>
      <c r="NU100" s="232"/>
      <c r="NV100" s="232"/>
      <c r="NW100" s="232"/>
      <c r="NX100" s="232"/>
      <c r="NY100" s="232"/>
      <c r="NZ100" s="232"/>
      <c r="OA100" s="232"/>
      <c r="OB100" s="232"/>
      <c r="OC100" s="232"/>
      <c r="OD100" s="232"/>
      <c r="OE100" s="232"/>
      <c r="OF100" s="232"/>
      <c r="OG100" s="232"/>
      <c r="OH100" s="232"/>
      <c r="OI100" s="232"/>
      <c r="OJ100" s="232"/>
      <c r="OK100" s="232"/>
      <c r="OL100" s="232"/>
      <c r="OM100" s="232"/>
      <c r="ON100" s="232"/>
      <c r="OO100" s="232"/>
      <c r="OP100" s="232"/>
      <c r="OQ100" s="232"/>
      <c r="OR100" s="232"/>
      <c r="OS100" s="232"/>
      <c r="OT100" s="232"/>
      <c r="OU100" s="232"/>
      <c r="OV100" s="232"/>
      <c r="OW100" s="232"/>
      <c r="OX100" s="232"/>
      <c r="OY100" s="232"/>
      <c r="OZ100" s="232"/>
      <c r="PA100" s="232"/>
      <c r="PB100" s="232"/>
      <c r="PC100" s="232"/>
      <c r="PD100" s="232"/>
      <c r="PE100" s="232"/>
      <c r="PF100" s="232"/>
      <c r="PG100" s="232"/>
      <c r="PH100" s="232"/>
      <c r="PI100" s="232"/>
      <c r="PJ100" s="232"/>
      <c r="PK100" s="232"/>
      <c r="PL100" s="232"/>
      <c r="PM100" s="232"/>
      <c r="PN100" s="232"/>
      <c r="PO100" s="232"/>
      <c r="PP100" s="232"/>
      <c r="PQ100" s="232"/>
      <c r="PR100" s="232"/>
      <c r="PS100" s="232"/>
      <c r="PT100" s="232"/>
      <c r="PU100" s="232"/>
      <c r="PV100" s="232"/>
      <c r="PW100" s="232"/>
      <c r="PX100" s="232"/>
      <c r="PY100" s="232"/>
      <c r="PZ100" s="232"/>
      <c r="QA100" s="232"/>
      <c r="QB100" s="232"/>
      <c r="QC100" s="232"/>
      <c r="QD100" s="232"/>
      <c r="QE100" s="232"/>
      <c r="QF100" s="232"/>
      <c r="QG100" s="232"/>
      <c r="QH100" s="232"/>
      <c r="QI100" s="232"/>
      <c r="QJ100" s="232"/>
      <c r="QK100" s="232"/>
      <c r="QL100" s="232"/>
      <c r="QM100" s="232"/>
      <c r="QN100" s="232"/>
      <c r="QO100" s="232"/>
      <c r="QP100" s="232"/>
      <c r="QQ100" s="232"/>
      <c r="QR100" s="232"/>
      <c r="QS100" s="232"/>
      <c r="QT100" s="232"/>
      <c r="QU100" s="232"/>
      <c r="QV100" s="232"/>
      <c r="QW100" s="232"/>
      <c r="QX100" s="232"/>
      <c r="QY100" s="232"/>
      <c r="QZ100" s="232"/>
      <c r="RA100" s="232"/>
      <c r="RB100" s="232"/>
      <c r="RC100" s="232"/>
      <c r="RD100" s="232"/>
      <c r="RE100" s="232"/>
      <c r="RF100" s="232"/>
      <c r="RG100" s="232"/>
      <c r="RH100" s="232"/>
      <c r="RI100" s="232"/>
      <c r="RJ100" s="232"/>
      <c r="RK100" s="232"/>
      <c r="RL100" s="232"/>
      <c r="RM100" s="232"/>
      <c r="RN100" s="232"/>
      <c r="RO100" s="232"/>
      <c r="RP100" s="232"/>
      <c r="RQ100" s="232"/>
      <c r="RR100" s="232"/>
      <c r="RS100" s="232"/>
      <c r="RT100" s="232"/>
      <c r="RU100" s="232"/>
      <c r="RV100" s="232"/>
      <c r="RW100" s="232"/>
      <c r="RX100" s="232"/>
      <c r="RY100" s="232"/>
      <c r="RZ100" s="232"/>
      <c r="SA100" s="232"/>
      <c r="SB100" s="232"/>
      <c r="SC100" s="232"/>
      <c r="SD100" s="232"/>
      <c r="SE100" s="232"/>
      <c r="SF100" s="232"/>
      <c r="SG100" s="232"/>
      <c r="SH100" s="232"/>
      <c r="SI100" s="232"/>
      <c r="SJ100" s="232"/>
      <c r="SK100" s="232"/>
      <c r="SL100" s="232"/>
      <c r="SM100" s="232"/>
      <c r="SN100" s="232"/>
      <c r="SO100" s="232"/>
      <c r="SP100" s="232"/>
      <c r="SQ100" s="232"/>
      <c r="SR100" s="232"/>
      <c r="SS100" s="232"/>
      <c r="ST100" s="232"/>
      <c r="SU100" s="232"/>
      <c r="SV100" s="232"/>
      <c r="SW100" s="232"/>
      <c r="SX100" s="232"/>
      <c r="SY100" s="232"/>
      <c r="SZ100" s="232"/>
      <c r="TA100" s="232"/>
      <c r="TB100" s="232"/>
      <c r="TC100" s="232"/>
      <c r="TD100" s="232"/>
      <c r="TE100" s="232"/>
      <c r="TF100" s="232"/>
      <c r="TG100" s="232"/>
      <c r="TH100" s="232"/>
      <c r="TI100" s="232"/>
      <c r="TJ100" s="232"/>
      <c r="TK100" s="232"/>
      <c r="TL100" s="232"/>
      <c r="TM100" s="232"/>
      <c r="TN100" s="232"/>
      <c r="TO100" s="232"/>
      <c r="TP100" s="232"/>
      <c r="TQ100" s="232"/>
      <c r="TR100" s="232"/>
      <c r="TS100" s="232"/>
      <c r="TT100" s="232"/>
      <c r="TU100" s="232"/>
      <c r="TV100" s="232"/>
      <c r="TW100" s="232"/>
      <c r="TX100" s="232"/>
      <c r="TY100" s="232"/>
      <c r="TZ100" s="232"/>
      <c r="UA100" s="232"/>
      <c r="UB100" s="232"/>
      <c r="UC100" s="232"/>
      <c r="UD100" s="232"/>
      <c r="UE100" s="232"/>
      <c r="UF100" s="232"/>
      <c r="UG100" s="232"/>
      <c r="UH100" s="232"/>
      <c r="UI100" s="232"/>
      <c r="UJ100" s="232"/>
      <c r="UK100" s="232"/>
      <c r="UL100" s="232"/>
      <c r="UM100" s="232"/>
      <c r="UN100" s="232"/>
      <c r="UO100" s="232"/>
      <c r="UP100" s="232"/>
      <c r="UQ100" s="232"/>
      <c r="UR100" s="232"/>
      <c r="US100" s="232"/>
      <c r="UT100" s="232"/>
      <c r="UU100" s="232"/>
      <c r="UV100" s="232"/>
      <c r="UW100" s="232"/>
      <c r="UX100" s="232"/>
      <c r="UY100" s="232"/>
      <c r="UZ100" s="232"/>
      <c r="VA100" s="232"/>
      <c r="VB100" s="232"/>
      <c r="VC100" s="232"/>
      <c r="VD100" s="232"/>
      <c r="VE100" s="232"/>
      <c r="VF100" s="232"/>
      <c r="VG100" s="232"/>
      <c r="VH100" s="232"/>
      <c r="VI100" s="232"/>
      <c r="VJ100" s="232"/>
      <c r="VK100" s="232"/>
      <c r="VL100" s="232"/>
      <c r="VM100" s="232"/>
      <c r="VN100" s="232"/>
      <c r="VO100" s="232"/>
      <c r="VP100" s="232"/>
      <c r="VQ100" s="232"/>
      <c r="VR100" s="232"/>
      <c r="VS100" s="232"/>
      <c r="VT100" s="232"/>
      <c r="VU100" s="232"/>
      <c r="VV100" s="232"/>
      <c r="VW100" s="232"/>
      <c r="VX100" s="232"/>
      <c r="VY100" s="232"/>
      <c r="VZ100" s="232"/>
      <c r="WA100" s="232"/>
      <c r="WB100" s="232"/>
      <c r="WC100" s="232"/>
      <c r="WD100" s="232"/>
      <c r="WE100" s="232"/>
      <c r="WF100" s="232"/>
      <c r="WG100" s="232"/>
      <c r="WH100" s="232"/>
      <c r="WI100" s="232"/>
      <c r="WJ100" s="232"/>
      <c r="WK100" s="232"/>
      <c r="WL100" s="232"/>
      <c r="WM100" s="232"/>
      <c r="WN100" s="232"/>
      <c r="WO100" s="232"/>
      <c r="WP100" s="232"/>
      <c r="WQ100" s="232"/>
      <c r="WR100" s="232"/>
      <c r="WS100" s="232"/>
      <c r="WT100" s="232"/>
      <c r="WU100" s="232"/>
      <c r="WV100" s="232"/>
      <c r="WW100" s="232"/>
      <c r="WX100" s="232"/>
      <c r="WY100" s="232"/>
      <c r="WZ100" s="232"/>
      <c r="XA100" s="232"/>
      <c r="XB100" s="232"/>
      <c r="XC100" s="232"/>
      <c r="XD100" s="232"/>
      <c r="XE100" s="232"/>
      <c r="XF100" s="232"/>
      <c r="XG100" s="232"/>
      <c r="XH100" s="232"/>
      <c r="XI100" s="232"/>
      <c r="XJ100" s="232"/>
      <c r="XK100" s="232"/>
      <c r="XL100" s="232"/>
      <c r="XM100" s="232"/>
      <c r="XN100" s="232"/>
      <c r="XO100" s="232"/>
      <c r="XP100" s="232"/>
      <c r="XQ100" s="232"/>
      <c r="XR100" s="232"/>
      <c r="XS100" s="232"/>
      <c r="XT100" s="232"/>
      <c r="XU100" s="232"/>
      <c r="XV100" s="232"/>
      <c r="XW100" s="232"/>
      <c r="XX100" s="232"/>
      <c r="XY100" s="232"/>
      <c r="XZ100" s="232"/>
      <c r="YA100" s="232"/>
      <c r="YB100" s="232"/>
      <c r="YC100" s="232"/>
      <c r="YD100" s="232"/>
      <c r="YE100" s="232"/>
      <c r="YF100" s="232"/>
      <c r="YG100" s="232"/>
      <c r="YH100" s="232"/>
      <c r="YI100" s="232"/>
      <c r="YJ100" s="232"/>
      <c r="YK100" s="232"/>
      <c r="YL100" s="232"/>
      <c r="YM100" s="232"/>
      <c r="YN100" s="232"/>
      <c r="YO100" s="232"/>
      <c r="YP100" s="232"/>
      <c r="YQ100" s="232"/>
      <c r="YR100" s="232"/>
      <c r="YS100" s="232"/>
      <c r="YT100" s="232"/>
      <c r="YU100" s="232"/>
      <c r="YV100" s="232"/>
      <c r="YW100" s="232"/>
      <c r="YX100" s="232"/>
      <c r="YY100" s="232"/>
      <c r="YZ100" s="232"/>
      <c r="ZA100" s="232"/>
      <c r="ZB100" s="232"/>
      <c r="ZC100" s="232"/>
      <c r="ZD100" s="232"/>
      <c r="ZE100" s="232"/>
      <c r="ZF100" s="232"/>
      <c r="ZG100" s="232"/>
      <c r="ZH100" s="232"/>
      <c r="ZI100" s="232"/>
      <c r="ZJ100" s="232"/>
      <c r="ZK100" s="232"/>
      <c r="ZL100" s="232"/>
      <c r="ZM100" s="232"/>
      <c r="ZN100" s="232"/>
      <c r="ZO100" s="232"/>
      <c r="ZP100" s="232"/>
      <c r="ZQ100" s="232"/>
      <c r="ZR100" s="232"/>
      <c r="ZS100" s="232"/>
      <c r="ZT100" s="232"/>
      <c r="ZU100" s="232"/>
      <c r="ZV100" s="232"/>
      <c r="ZW100" s="232"/>
      <c r="ZX100" s="232"/>
      <c r="ZY100" s="232"/>
      <c r="ZZ100" s="232"/>
      <c r="AAA100" s="232"/>
      <c r="AAB100" s="232"/>
      <c r="AAC100" s="232"/>
      <c r="AAD100" s="232"/>
      <c r="AAE100" s="232"/>
      <c r="AAF100" s="232"/>
      <c r="AAG100" s="232"/>
      <c r="AAH100" s="232"/>
      <c r="AAI100" s="232"/>
      <c r="AAJ100" s="232"/>
      <c r="AAK100" s="232"/>
      <c r="AAL100" s="232"/>
      <c r="AAM100" s="232"/>
      <c r="AAN100" s="232"/>
      <c r="AAO100" s="232"/>
      <c r="AAP100" s="232"/>
      <c r="AAQ100" s="232"/>
      <c r="AAR100" s="232"/>
      <c r="AAS100" s="232"/>
      <c r="AAT100" s="232"/>
      <c r="AAU100" s="232"/>
      <c r="AAV100" s="232"/>
      <c r="AAW100" s="232"/>
      <c r="AAX100" s="232"/>
      <c r="AAY100" s="232"/>
      <c r="AAZ100" s="232"/>
      <c r="ABA100" s="232"/>
      <c r="ABB100" s="232"/>
      <c r="ABC100" s="232"/>
      <c r="ABD100" s="232"/>
      <c r="ABE100" s="232"/>
      <c r="ABF100" s="232"/>
      <c r="ABG100" s="232"/>
      <c r="ABH100" s="232"/>
      <c r="ABI100" s="232"/>
      <c r="ABJ100" s="232"/>
      <c r="ABK100" s="232"/>
      <c r="ABL100" s="232"/>
      <c r="ABM100" s="232"/>
      <c r="ABN100" s="232"/>
      <c r="ABO100" s="232"/>
      <c r="ABP100" s="232"/>
      <c r="ABQ100" s="232"/>
      <c r="ABR100" s="232"/>
      <c r="ABS100" s="232"/>
      <c r="ABT100" s="232"/>
      <c r="ABU100" s="232"/>
      <c r="ABV100" s="232"/>
      <c r="ABW100" s="232"/>
      <c r="ABX100" s="232"/>
      <c r="ABY100" s="232"/>
      <c r="ABZ100" s="232"/>
      <c r="ACA100" s="232"/>
      <c r="ACB100" s="232"/>
      <c r="ACC100" s="232"/>
      <c r="ACD100" s="232"/>
      <c r="ACE100" s="232"/>
      <c r="ACF100" s="232"/>
      <c r="ACG100" s="232"/>
      <c r="ACH100" s="232"/>
      <c r="ACI100" s="232"/>
      <c r="ACJ100" s="232"/>
      <c r="ACK100" s="232"/>
      <c r="ACL100" s="232"/>
      <c r="ACM100" s="232"/>
      <c r="ACN100" s="232"/>
      <c r="ACO100" s="232"/>
      <c r="ACP100" s="232"/>
      <c r="ACQ100" s="232"/>
      <c r="ACR100" s="232"/>
      <c r="ACS100" s="232"/>
      <c r="ACT100" s="232"/>
      <c r="ACU100" s="232"/>
      <c r="ACV100" s="232"/>
      <c r="ACW100" s="232"/>
      <c r="ACX100" s="232"/>
      <c r="ACY100" s="232"/>
      <c r="ACZ100" s="232"/>
      <c r="ADA100" s="232"/>
      <c r="ADB100" s="232"/>
      <c r="ADC100" s="232"/>
      <c r="ADD100" s="232"/>
      <c r="ADE100" s="232"/>
      <c r="ADF100" s="232"/>
      <c r="ADG100" s="232"/>
      <c r="ADH100" s="232"/>
      <c r="ADI100" s="232"/>
      <c r="ADJ100" s="232"/>
      <c r="ADK100" s="232"/>
      <c r="ADL100" s="232"/>
      <c r="ADM100" s="232"/>
      <c r="ADN100" s="232"/>
      <c r="ADO100" s="232"/>
      <c r="ADP100" s="232"/>
      <c r="ADQ100" s="232"/>
      <c r="ADR100" s="232"/>
      <c r="ADS100" s="232"/>
      <c r="ADT100" s="232"/>
      <c r="ADU100" s="232"/>
      <c r="ADV100" s="232"/>
      <c r="ADW100" s="232"/>
      <c r="ADX100" s="232"/>
      <c r="ADY100" s="232"/>
      <c r="ADZ100" s="232"/>
      <c r="AEA100" s="232"/>
      <c r="AEB100" s="232"/>
      <c r="AEC100" s="232"/>
      <c r="AED100" s="232"/>
      <c r="AEE100" s="232"/>
      <c r="AEF100" s="232"/>
      <c r="AEG100" s="232"/>
      <c r="AEH100" s="232"/>
      <c r="AEI100" s="232"/>
      <c r="AEJ100" s="232"/>
      <c r="AEK100" s="232"/>
      <c r="AEL100" s="232"/>
      <c r="AEM100" s="232"/>
      <c r="AEN100" s="232"/>
      <c r="AEO100" s="232"/>
      <c r="AEP100" s="232"/>
      <c r="AEQ100" s="232"/>
      <c r="AER100" s="232"/>
      <c r="AES100" s="232"/>
      <c r="AET100" s="232"/>
      <c r="AEU100" s="232"/>
      <c r="AEV100" s="232"/>
      <c r="AEW100" s="232"/>
      <c r="AEX100" s="232"/>
      <c r="AEY100" s="232"/>
      <c r="AEZ100" s="232"/>
      <c r="AFA100" s="232"/>
      <c r="AFB100" s="232"/>
      <c r="AFC100" s="232"/>
      <c r="AFD100" s="232"/>
      <c r="AFE100" s="232"/>
      <c r="AFF100" s="232"/>
      <c r="AFG100" s="232"/>
      <c r="AFH100" s="232"/>
      <c r="AFI100" s="232"/>
      <c r="AFJ100" s="232"/>
      <c r="AFK100" s="232"/>
      <c r="AFL100" s="232"/>
      <c r="AFM100" s="232"/>
      <c r="AFN100" s="232"/>
      <c r="AFO100" s="232"/>
      <c r="AFP100" s="232"/>
      <c r="AFQ100" s="232"/>
      <c r="AFR100" s="232"/>
      <c r="AFS100" s="232"/>
      <c r="AFT100" s="232"/>
      <c r="AFU100" s="232"/>
      <c r="AFV100" s="232"/>
      <c r="AFW100" s="232"/>
      <c r="AFX100" s="232"/>
      <c r="AFY100" s="232"/>
      <c r="AFZ100" s="232"/>
      <c r="AGA100" s="232"/>
      <c r="AGB100" s="232"/>
      <c r="AGC100" s="232"/>
      <c r="AGD100" s="232"/>
      <c r="AGE100" s="232"/>
      <c r="AGF100" s="232"/>
      <c r="AGG100" s="232"/>
      <c r="AGH100" s="232"/>
      <c r="AGI100" s="232"/>
      <c r="AGJ100" s="232"/>
      <c r="AGK100" s="232"/>
      <c r="AGL100" s="232"/>
      <c r="AGM100" s="232"/>
      <c r="AGN100" s="232"/>
      <c r="AGO100" s="232"/>
      <c r="AGP100" s="232"/>
      <c r="AGQ100" s="232"/>
      <c r="AGR100" s="232"/>
      <c r="AGS100" s="232"/>
      <c r="AGT100" s="232"/>
      <c r="AGU100" s="232"/>
      <c r="AGV100" s="232"/>
      <c r="AGW100" s="232"/>
      <c r="AGX100" s="232"/>
      <c r="AGY100" s="232"/>
      <c r="AGZ100" s="232"/>
      <c r="AHA100" s="232"/>
      <c r="AHB100" s="232"/>
      <c r="AHC100" s="232"/>
      <c r="AHD100" s="232"/>
      <c r="AHE100" s="232"/>
      <c r="AHF100" s="232"/>
      <c r="AHG100" s="232"/>
      <c r="AHH100" s="232"/>
      <c r="AHI100" s="232"/>
      <c r="AHJ100" s="232"/>
      <c r="AHK100" s="232"/>
      <c r="AHL100" s="232"/>
      <c r="AHM100" s="232"/>
      <c r="AHN100" s="232"/>
      <c r="AHO100" s="232"/>
      <c r="AHP100" s="232"/>
      <c r="AHQ100" s="232"/>
      <c r="AHR100" s="232"/>
      <c r="AHS100" s="232"/>
      <c r="AHT100" s="232"/>
      <c r="AHU100" s="232"/>
      <c r="AHV100" s="232"/>
      <c r="AHW100" s="232"/>
      <c r="AHX100" s="232"/>
      <c r="AHY100" s="232"/>
      <c r="AHZ100" s="232"/>
      <c r="AIA100" s="232"/>
      <c r="AIB100" s="232"/>
      <c r="AIC100" s="232"/>
      <c r="AID100" s="232"/>
      <c r="AIE100" s="232"/>
      <c r="AIF100" s="232"/>
      <c r="AIG100" s="232"/>
      <c r="AIH100" s="232"/>
      <c r="AII100" s="232"/>
      <c r="AIJ100" s="232"/>
      <c r="AIK100" s="232"/>
      <c r="AIL100" s="232"/>
      <c r="AIM100" s="232"/>
      <c r="AIN100" s="232"/>
      <c r="AIO100" s="232"/>
      <c r="AIP100" s="232"/>
      <c r="AIQ100" s="232"/>
      <c r="AIR100" s="232"/>
      <c r="AIS100" s="232"/>
      <c r="AIT100" s="232"/>
      <c r="AIU100" s="232"/>
      <c r="AIV100" s="232"/>
      <c r="AIW100" s="232"/>
      <c r="AIX100" s="232"/>
      <c r="AIY100" s="232"/>
      <c r="AIZ100" s="232"/>
      <c r="AJA100" s="232"/>
      <c r="AJB100" s="232"/>
      <c r="AJC100" s="232"/>
      <c r="AJD100" s="232"/>
      <c r="AJE100" s="232"/>
      <c r="AJF100" s="232"/>
      <c r="AJG100" s="232"/>
      <c r="AJH100" s="232"/>
      <c r="AJI100" s="232"/>
      <c r="AJJ100" s="232"/>
      <c r="AJK100" s="232"/>
      <c r="AJL100" s="232"/>
      <c r="AJM100" s="232"/>
      <c r="AJN100" s="232"/>
      <c r="AJO100" s="232"/>
      <c r="AJP100" s="232"/>
      <c r="AJQ100" s="232"/>
      <c r="AJR100" s="232"/>
      <c r="AJS100" s="232"/>
      <c r="AJT100" s="232"/>
      <c r="AJU100" s="232"/>
      <c r="AJV100" s="232"/>
      <c r="AJW100" s="232"/>
      <c r="AJX100" s="232"/>
      <c r="AJY100" s="232"/>
      <c r="AJZ100" s="232"/>
      <c r="AKA100" s="232"/>
      <c r="AKB100" s="232"/>
      <c r="AKC100" s="232"/>
      <c r="AKD100" s="232"/>
      <c r="AKE100" s="232"/>
      <c r="AKF100" s="232"/>
      <c r="AKG100" s="232"/>
      <c r="AKH100" s="232"/>
      <c r="AKI100" s="232"/>
      <c r="AKJ100" s="232"/>
      <c r="AKK100" s="232"/>
      <c r="AKL100" s="232"/>
      <c r="AKM100" s="232"/>
      <c r="AKN100" s="232"/>
      <c r="AKO100" s="232"/>
      <c r="AKP100" s="232"/>
      <c r="AKQ100" s="232"/>
      <c r="AKR100" s="232"/>
      <c r="AKS100" s="232"/>
      <c r="AKT100" s="232"/>
      <c r="AKU100" s="232"/>
      <c r="AKV100" s="232"/>
    </row>
    <row r="101" customFormat="false" ht="14.65" hidden="false" customHeight="false" outlineLevel="0" collapsed="false">
      <c r="B101" s="232" t="s">
        <v>188</v>
      </c>
      <c r="C101" s="244" t="n">
        <v>54.3</v>
      </c>
      <c r="D101" s="232" t="s">
        <v>131</v>
      </c>
      <c r="E101" s="232"/>
      <c r="F101" s="232"/>
      <c r="AKW101" s="50"/>
      <c r="AKX101" s="50"/>
      <c r="AKY101" s="50"/>
      <c r="AKZ101" s="50"/>
      <c r="ALA101" s="50"/>
      <c r="ALB101" s="50"/>
      <c r="ALC101" s="50"/>
      <c r="ALD101" s="50"/>
      <c r="ALE101" s="50"/>
      <c r="ALF101" s="50"/>
      <c r="ALG101" s="50"/>
      <c r="ALH101" s="50"/>
      <c r="ALI101" s="50"/>
    </row>
    <row r="102" customFormat="false" ht="14.65" hidden="false" customHeight="false" outlineLevel="0" collapsed="false">
      <c r="B102" s="232" t="s">
        <v>192</v>
      </c>
      <c r="C102" s="244" t="n">
        <v>183.309</v>
      </c>
      <c r="D102" s="232" t="s">
        <v>160</v>
      </c>
      <c r="E102" s="232"/>
      <c r="F102" s="232"/>
    </row>
    <row r="103" customFormat="false" ht="14.65" hidden="false" customHeight="false" outlineLevel="0" collapsed="false">
      <c r="B103" s="232" t="s">
        <v>214</v>
      </c>
      <c r="C103" s="244" t="n">
        <v>0.428</v>
      </c>
      <c r="D103" s="232" t="s">
        <v>210</v>
      </c>
      <c r="E103" s="232"/>
      <c r="F103" s="232"/>
    </row>
    <row r="104" customFormat="false" ht="14.65" hidden="false" customHeight="false" outlineLevel="0" collapsed="false">
      <c r="B104" s="232" t="s">
        <v>215</v>
      </c>
      <c r="C104" s="244" t="s">
        <v>216</v>
      </c>
      <c r="D104" s="232" t="s">
        <v>140</v>
      </c>
      <c r="E104" s="232"/>
      <c r="F104" s="232"/>
    </row>
    <row r="105" customFormat="false" ht="14.65" hidden="false" customHeight="false" outlineLevel="0" collapsed="false">
      <c r="B105" s="249" t="s">
        <v>194</v>
      </c>
      <c r="C105" s="244"/>
      <c r="D105" s="232"/>
      <c r="E105" s="232"/>
      <c r="F105" s="232"/>
    </row>
    <row r="106" customFormat="false" ht="14.65" hidden="false" customHeight="false" outlineLevel="0" collapsed="false">
      <c r="B106" s="232" t="s">
        <v>169</v>
      </c>
      <c r="C106" s="244" t="n">
        <v>54.3</v>
      </c>
      <c r="D106" s="232" t="s">
        <v>131</v>
      </c>
      <c r="E106" s="232"/>
      <c r="F106" s="232"/>
    </row>
    <row r="107" customFormat="false" ht="14.65" hidden="false" customHeight="false" outlineLevel="0" collapsed="false">
      <c r="B107" s="232" t="s">
        <v>173</v>
      </c>
      <c r="C107" s="244" t="n">
        <v>183.309</v>
      </c>
      <c r="D107" s="232" t="s">
        <v>160</v>
      </c>
      <c r="E107" s="232"/>
      <c r="F107" s="232"/>
    </row>
    <row r="108" customFormat="false" ht="14.65" hidden="false" customHeight="false" outlineLevel="0" collapsed="false">
      <c r="B108" s="232" t="s">
        <v>217</v>
      </c>
      <c r="C108" s="244" t="n">
        <v>0.428</v>
      </c>
      <c r="D108" s="232" t="s">
        <v>210</v>
      </c>
      <c r="E108" s="232"/>
      <c r="F108" s="232"/>
    </row>
    <row r="109" customFormat="false" ht="14.65" hidden="false" customHeight="false" outlineLevel="0" collapsed="false">
      <c r="B109" s="232" t="s">
        <v>175</v>
      </c>
      <c r="C109" s="244" t="n">
        <v>87.1</v>
      </c>
      <c r="D109" s="232" t="s">
        <v>131</v>
      </c>
      <c r="E109" s="232"/>
      <c r="F109" s="232"/>
    </row>
    <row r="110" customFormat="false" ht="14.65" hidden="false" customHeight="false" outlineLevel="0" collapsed="false">
      <c r="B110" s="232" t="s">
        <v>179</v>
      </c>
      <c r="C110" s="244" t="n">
        <v>190.285</v>
      </c>
      <c r="D110" s="232" t="s">
        <v>160</v>
      </c>
      <c r="E110" s="232"/>
      <c r="F110" s="232"/>
    </row>
    <row r="111" customFormat="false" ht="14.65" hidden="false" customHeight="false" outlineLevel="0" collapsed="false">
      <c r="B111" s="232" t="s">
        <v>218</v>
      </c>
      <c r="C111" s="244" t="n">
        <v>0.442</v>
      </c>
      <c r="D111" s="232" t="s">
        <v>210</v>
      </c>
      <c r="E111" s="232"/>
      <c r="F111" s="232"/>
    </row>
    <row r="112" customFormat="false" ht="14.65" hidden="false" customHeight="false" outlineLevel="0" collapsed="false">
      <c r="B112" s="249" t="s">
        <v>219</v>
      </c>
      <c r="C112" s="244"/>
      <c r="D112" s="232"/>
      <c r="E112" s="232"/>
      <c r="F112" s="232"/>
    </row>
    <row r="113" customFormat="false" ht="14.65" hidden="false" customHeight="false" outlineLevel="0" collapsed="false">
      <c r="B113" s="232" t="s">
        <v>220</v>
      </c>
      <c r="C113" s="244" t="n">
        <v>87.1</v>
      </c>
      <c r="D113" s="232" t="s">
        <v>131</v>
      </c>
      <c r="E113" s="232"/>
      <c r="F113" s="232"/>
    </row>
    <row r="114" customFormat="false" ht="14.65" hidden="false" customHeight="false" outlineLevel="0" collapsed="false">
      <c r="B114" s="232" t="s">
        <v>221</v>
      </c>
      <c r="C114" s="244" t="n">
        <v>190.285</v>
      </c>
      <c r="D114" s="232" t="s">
        <v>160</v>
      </c>
      <c r="E114" s="232"/>
      <c r="F114" s="232"/>
    </row>
    <row r="115" customFormat="false" ht="14.65" hidden="false" customHeight="false" outlineLevel="0" collapsed="false">
      <c r="B115" s="232" t="s">
        <v>222</v>
      </c>
      <c r="C115" s="244" t="n">
        <v>0.442</v>
      </c>
      <c r="D115" s="232" t="s">
        <v>210</v>
      </c>
      <c r="E115" s="232"/>
      <c r="F115" s="232"/>
    </row>
    <row r="116" customFormat="false" ht="14.65" hidden="false" customHeight="false" outlineLevel="0" collapsed="false">
      <c r="B116" s="232" t="s">
        <v>223</v>
      </c>
      <c r="C116" s="244" t="n">
        <v>105.1</v>
      </c>
      <c r="D116" s="232" t="s">
        <v>131</v>
      </c>
      <c r="E116" s="232"/>
      <c r="F116" s="232"/>
    </row>
    <row r="117" customFormat="false" ht="14.65" hidden="false" customHeight="false" outlineLevel="0" collapsed="false">
      <c r="B117" s="232" t="s">
        <v>224</v>
      </c>
      <c r="C117" s="244" t="n">
        <v>194.148</v>
      </c>
      <c r="D117" s="232" t="s">
        <v>160</v>
      </c>
      <c r="E117" s="232"/>
      <c r="F117" s="232"/>
    </row>
    <row r="118" customFormat="false" ht="14.65" hidden="false" customHeight="false" outlineLevel="0" collapsed="false">
      <c r="B118" s="232" t="s">
        <v>225</v>
      </c>
      <c r="C118" s="244" t="n">
        <v>0.449</v>
      </c>
      <c r="D118" s="232" t="s">
        <v>210</v>
      </c>
      <c r="E118" s="232"/>
      <c r="F118" s="232"/>
    </row>
    <row r="119" customFormat="false" ht="14.65" hidden="false" customHeight="false" outlineLevel="0" collapsed="false">
      <c r="B119" s="232" t="s">
        <v>226</v>
      </c>
      <c r="C119" s="244" t="n">
        <v>227.9</v>
      </c>
      <c r="D119" s="232" t="s">
        <v>131</v>
      </c>
      <c r="E119" s="232"/>
      <c r="F119" s="232"/>
    </row>
    <row r="120" customFormat="false" ht="14.65" hidden="false" customHeight="false" outlineLevel="0" collapsed="false">
      <c r="B120" s="232" t="s">
        <v>227</v>
      </c>
      <c r="C120" s="244" t="n">
        <v>216.037</v>
      </c>
      <c r="D120" s="232" t="s">
        <v>160</v>
      </c>
      <c r="E120" s="232"/>
      <c r="F120" s="232"/>
    </row>
    <row r="121" customFormat="false" ht="14.65" hidden="false" customHeight="false" outlineLevel="0" collapsed="false">
      <c r="B121" s="232" t="s">
        <v>228</v>
      </c>
      <c r="C121" s="244" t="n">
        <v>0.453</v>
      </c>
      <c r="D121" s="232" t="s">
        <v>210</v>
      </c>
      <c r="E121" s="232"/>
      <c r="F121" s="232"/>
    </row>
    <row r="122" customFormat="false" ht="14.65" hidden="false" customHeight="false" outlineLevel="0" collapsed="false">
      <c r="B122" s="249" t="s">
        <v>195</v>
      </c>
      <c r="C122" s="244"/>
      <c r="D122" s="232"/>
      <c r="E122" s="232"/>
      <c r="F122" s="232"/>
    </row>
    <row r="123" customFormat="false" ht="14.65" hidden="false" customHeight="false" outlineLevel="0" collapsed="false">
      <c r="B123" s="232" t="s">
        <v>196</v>
      </c>
      <c r="C123" s="244" t="n">
        <v>227.9</v>
      </c>
      <c r="D123" s="232" t="s">
        <v>131</v>
      </c>
      <c r="E123" s="232"/>
      <c r="F123" s="232"/>
    </row>
    <row r="124" customFormat="false" ht="14.65" hidden="false" customHeight="false" outlineLevel="0" collapsed="false">
      <c r="B124" s="232" t="s">
        <v>200</v>
      </c>
      <c r="C124" s="244" t="n">
        <v>216.037</v>
      </c>
      <c r="D124" s="232" t="s">
        <v>160</v>
      </c>
      <c r="E124" s="232"/>
      <c r="F124" s="232"/>
    </row>
    <row r="125" customFormat="false" ht="14.65" hidden="false" customHeight="false" outlineLevel="0" collapsed="false">
      <c r="B125" s="232" t="s">
        <v>229</v>
      </c>
      <c r="C125" s="244" t="n">
        <v>0.453</v>
      </c>
      <c r="D125" s="232" t="s">
        <v>210</v>
      </c>
      <c r="E125" s="232"/>
      <c r="F125" s="232"/>
    </row>
    <row r="126" customFormat="false" ht="14.65" hidden="false" customHeight="false" outlineLevel="0" collapsed="false">
      <c r="B126" s="232" t="s">
        <v>230</v>
      </c>
      <c r="C126" s="244" t="n">
        <v>100</v>
      </c>
      <c r="D126" s="232" t="s">
        <v>140</v>
      </c>
      <c r="E126" s="232"/>
      <c r="F126" s="232"/>
    </row>
    <row r="127" customFormat="false" ht="14.65" hidden="false" customHeight="false" outlineLevel="0" collapsed="false">
      <c r="B127" s="232" t="s">
        <v>231</v>
      </c>
      <c r="C127" s="244" t="n">
        <v>165</v>
      </c>
      <c r="D127" s="232" t="s">
        <v>131</v>
      </c>
      <c r="E127" s="232"/>
      <c r="F127" s="232"/>
    </row>
    <row r="128" customFormat="false" ht="14.65" hidden="false" customHeight="false" outlineLevel="0" collapsed="false">
      <c r="B128" s="232" t="s">
        <v>232</v>
      </c>
      <c r="C128" s="244" t="n">
        <v>175.2</v>
      </c>
      <c r="D128" s="232" t="s">
        <v>23</v>
      </c>
      <c r="E128" s="232"/>
      <c r="F128" s="232"/>
    </row>
    <row r="129" customFormat="false" ht="14.65" hidden="false" customHeight="false" outlineLevel="0" collapsed="false">
      <c r="B129" s="232" t="s">
        <v>202</v>
      </c>
      <c r="C129" s="244" t="n">
        <v>165</v>
      </c>
      <c r="D129" s="232" t="s">
        <v>131</v>
      </c>
      <c r="E129" s="232"/>
      <c r="F129" s="232"/>
    </row>
    <row r="130" customFormat="false" ht="14.65" hidden="false" customHeight="false" outlineLevel="0" collapsed="false">
      <c r="B130" s="232" t="s">
        <v>206</v>
      </c>
      <c r="C130" s="244" t="n">
        <v>131.111</v>
      </c>
      <c r="D130" s="232" t="s">
        <v>160</v>
      </c>
      <c r="E130" s="232"/>
      <c r="F130" s="232"/>
    </row>
    <row r="131" customFormat="false" ht="14.65" hidden="false" customHeight="false" outlineLevel="0" collapsed="false">
      <c r="B131" s="232" t="s">
        <v>233</v>
      </c>
      <c r="C131" s="244" t="n">
        <v>0.319</v>
      </c>
      <c r="D131" s="232" t="s">
        <v>210</v>
      </c>
      <c r="E131" s="232"/>
      <c r="F131" s="232"/>
    </row>
    <row r="132" customFormat="false" ht="14.65" hidden="false" customHeight="false" outlineLevel="0" collapsed="false">
      <c r="B132" s="232" t="s">
        <v>234</v>
      </c>
      <c r="C132" s="244" t="n">
        <v>2.684</v>
      </c>
      <c r="D132" s="232" t="s">
        <v>140</v>
      </c>
      <c r="E132" s="232"/>
      <c r="F132" s="232"/>
    </row>
    <row r="133" customFormat="false" ht="14.65" hidden="false" customHeight="false" outlineLevel="0" collapsed="false">
      <c r="B133" s="249" t="s">
        <v>235</v>
      </c>
      <c r="C133" s="244"/>
      <c r="D133" s="232"/>
      <c r="E133" s="232"/>
      <c r="F133" s="232"/>
    </row>
    <row r="134" customFormat="false" ht="14.65" hidden="false" customHeight="false" outlineLevel="0" collapsed="false">
      <c r="B134" s="232" t="s">
        <v>236</v>
      </c>
      <c r="C134" s="244" t="n">
        <v>165</v>
      </c>
      <c r="D134" s="232" t="s">
        <v>131</v>
      </c>
      <c r="E134" s="232"/>
      <c r="F134" s="232"/>
    </row>
    <row r="135" customFormat="false" ht="14.65" hidden="false" customHeight="false" outlineLevel="0" collapsed="false">
      <c r="B135" s="232" t="s">
        <v>237</v>
      </c>
      <c r="C135" s="244" t="n">
        <v>131.111</v>
      </c>
      <c r="D135" s="232" t="s">
        <v>160</v>
      </c>
      <c r="E135" s="232"/>
      <c r="F135" s="232"/>
    </row>
    <row r="136" customFormat="false" ht="14.65" hidden="false" customHeight="false" outlineLevel="0" collapsed="false">
      <c r="B136" s="232" t="s">
        <v>238</v>
      </c>
      <c r="C136" s="244" t="n">
        <v>0.319</v>
      </c>
      <c r="D136" s="232" t="s">
        <v>210</v>
      </c>
      <c r="E136" s="232"/>
      <c r="F136" s="232"/>
    </row>
    <row r="137" customFormat="false" ht="14.65" hidden="false" customHeight="false" outlineLevel="0" collapsed="false">
      <c r="B137" s="232" t="s">
        <v>239</v>
      </c>
      <c r="C137" s="244" t="n">
        <v>2.684</v>
      </c>
      <c r="D137" s="232" t="s">
        <v>140</v>
      </c>
      <c r="E137" s="232"/>
      <c r="F137" s="232"/>
    </row>
    <row r="138" customFormat="false" ht="14.65" hidden="false" customHeight="false" outlineLevel="0" collapsed="false">
      <c r="B138" s="232" t="s">
        <v>240</v>
      </c>
      <c r="C138" s="244" t="n">
        <v>94.1</v>
      </c>
      <c r="D138" s="232" t="s">
        <v>131</v>
      </c>
      <c r="E138" s="232"/>
      <c r="F138" s="232"/>
    </row>
    <row r="139" customFormat="false" ht="14.65" hidden="false" customHeight="false" outlineLevel="0" collapsed="false">
      <c r="B139" s="232" t="s">
        <v>241</v>
      </c>
      <c r="C139" s="244" t="n">
        <v>105.36</v>
      </c>
      <c r="D139" s="232" t="s">
        <v>160</v>
      </c>
      <c r="E139" s="232"/>
      <c r="F139" s="232"/>
    </row>
    <row r="140" customFormat="false" ht="14.65" hidden="false" customHeight="false" outlineLevel="0" collapsed="false">
      <c r="B140" s="232" t="s">
        <v>242</v>
      </c>
      <c r="C140" s="244" t="n">
        <v>0.275</v>
      </c>
      <c r="D140" s="232" t="s">
        <v>210</v>
      </c>
      <c r="E140" s="232"/>
      <c r="F140" s="232"/>
    </row>
    <row r="141" customFormat="false" ht="14.65" hidden="false" customHeight="false" outlineLevel="0" collapsed="false">
      <c r="B141" s="232" t="s">
        <v>243</v>
      </c>
      <c r="C141" s="244" t="n">
        <v>0</v>
      </c>
      <c r="D141" s="232" t="s">
        <v>140</v>
      </c>
      <c r="E141" s="232"/>
      <c r="F141" s="232"/>
    </row>
    <row r="142" customFormat="false" ht="14.65" hidden="false" customHeight="false" outlineLevel="0" collapsed="false">
      <c r="B142" s="249" t="s">
        <v>168</v>
      </c>
      <c r="C142" s="244"/>
      <c r="D142" s="232"/>
      <c r="E142" s="232"/>
      <c r="F142" s="232"/>
    </row>
    <row r="143" customFormat="false" ht="14.65" hidden="false" customHeight="false" outlineLevel="0" collapsed="false">
      <c r="B143" s="232" t="s">
        <v>169</v>
      </c>
      <c r="C143" s="244" t="n">
        <v>94.1</v>
      </c>
      <c r="D143" s="232" t="s">
        <v>131</v>
      </c>
      <c r="E143" s="232"/>
      <c r="F143" s="232"/>
    </row>
    <row r="144" customFormat="false" ht="14.65" hidden="false" customHeight="false" outlineLevel="0" collapsed="false">
      <c r="B144" s="232" t="s">
        <v>173</v>
      </c>
      <c r="C144" s="244" t="n">
        <v>105.36</v>
      </c>
      <c r="D144" s="232" t="s">
        <v>160</v>
      </c>
      <c r="E144" s="232"/>
      <c r="F144" s="232"/>
    </row>
    <row r="145" customFormat="false" ht="14.65" hidden="false" customHeight="false" outlineLevel="0" collapsed="false">
      <c r="B145" s="232" t="s">
        <v>217</v>
      </c>
      <c r="C145" s="244" t="n">
        <v>0.275</v>
      </c>
      <c r="D145" s="232" t="s">
        <v>210</v>
      </c>
      <c r="E145" s="232"/>
      <c r="F145" s="232"/>
    </row>
    <row r="146" customFormat="false" ht="14.65" hidden="false" customHeight="false" outlineLevel="0" collapsed="false">
      <c r="B146" s="232" t="s">
        <v>244</v>
      </c>
      <c r="C146" s="244" t="n">
        <v>0</v>
      </c>
      <c r="D146" s="232" t="s">
        <v>140</v>
      </c>
      <c r="E146" s="232"/>
      <c r="F146" s="232"/>
    </row>
    <row r="147" customFormat="false" ht="14.65" hidden="false" customHeight="false" outlineLevel="0" collapsed="false">
      <c r="B147" s="232" t="s">
        <v>175</v>
      </c>
      <c r="C147" s="244" t="n">
        <v>71.9</v>
      </c>
      <c r="D147" s="232" t="s">
        <v>131</v>
      </c>
      <c r="E147" s="232"/>
      <c r="F147" s="232"/>
    </row>
    <row r="148" customFormat="false" ht="14.65" hidden="false" customHeight="false" outlineLevel="0" collapsed="false">
      <c r="B148" s="232" t="s">
        <v>179</v>
      </c>
      <c r="C148" s="244" t="n">
        <v>98.384</v>
      </c>
      <c r="D148" s="232" t="s">
        <v>160</v>
      </c>
      <c r="E148" s="232"/>
      <c r="F148" s="232"/>
    </row>
    <row r="149" customFormat="false" ht="14.65" hidden="false" customHeight="false" outlineLevel="0" collapsed="false">
      <c r="B149" s="232" t="s">
        <v>218</v>
      </c>
      <c r="C149" s="244" t="n">
        <v>0.262</v>
      </c>
      <c r="D149" s="232" t="s">
        <v>210</v>
      </c>
      <c r="E149" s="232"/>
      <c r="F149" s="232"/>
    </row>
    <row r="150" customFormat="false" ht="14.65" hidden="false" customHeight="false" outlineLevel="0" collapsed="false">
      <c r="B150" s="232" t="s">
        <v>245</v>
      </c>
      <c r="C150" s="244" t="n">
        <v>0</v>
      </c>
      <c r="D150" s="232" t="s">
        <v>140</v>
      </c>
      <c r="E150" s="232"/>
      <c r="F150" s="232"/>
      <c r="AKW150" s="50"/>
      <c r="AKX150" s="50"/>
      <c r="AKY150" s="50"/>
      <c r="AKZ150" s="50"/>
      <c r="ALA150" s="50"/>
      <c r="ALB150" s="50"/>
      <c r="ALC150" s="50"/>
      <c r="ALD150" s="50"/>
      <c r="ALE150" s="50"/>
      <c r="ALF150" s="50"/>
      <c r="ALG150" s="50"/>
      <c r="ALH150" s="50"/>
      <c r="ALI150" s="50"/>
    </row>
    <row r="151" customFormat="false" ht="14.65" hidden="false" customHeight="false" outlineLevel="0" collapsed="false">
      <c r="B151" s="249" t="s">
        <v>246</v>
      </c>
      <c r="C151" s="244"/>
      <c r="D151" s="232"/>
      <c r="E151" s="232"/>
      <c r="F151" s="232"/>
      <c r="AKW151" s="50"/>
      <c r="AKX151" s="50"/>
      <c r="AKY151" s="50"/>
      <c r="AKZ151" s="50"/>
      <c r="ALA151" s="50"/>
      <c r="ALB151" s="50"/>
      <c r="ALC151" s="50"/>
      <c r="ALD151" s="50"/>
      <c r="ALE151" s="50"/>
      <c r="ALF151" s="50"/>
      <c r="ALG151" s="50"/>
      <c r="ALH151" s="50"/>
      <c r="ALI151" s="50"/>
    </row>
    <row r="152" customFormat="false" ht="14.65" hidden="false" customHeight="false" outlineLevel="0" collapsed="false">
      <c r="B152" s="232" t="s">
        <v>247</v>
      </c>
      <c r="C152" s="244" t="n">
        <v>71.9</v>
      </c>
      <c r="D152" s="232" t="s">
        <v>131</v>
      </c>
      <c r="E152" s="232"/>
      <c r="F152" s="232"/>
      <c r="AKW152" s="50"/>
      <c r="AKX152" s="50"/>
      <c r="AKY152" s="50"/>
      <c r="AKZ152" s="50"/>
      <c r="ALA152" s="50"/>
      <c r="ALB152" s="50"/>
      <c r="ALC152" s="50"/>
      <c r="ALD152" s="50"/>
      <c r="ALE152" s="50"/>
      <c r="ALF152" s="50"/>
      <c r="ALG152" s="50"/>
      <c r="ALH152" s="50"/>
      <c r="ALI152" s="50"/>
    </row>
    <row r="153" customFormat="false" ht="14.65" hidden="false" customHeight="false" outlineLevel="0" collapsed="false">
      <c r="B153" s="232" t="s">
        <v>248</v>
      </c>
      <c r="C153" s="244" t="n">
        <v>98.384</v>
      </c>
      <c r="D153" s="232" t="s">
        <v>160</v>
      </c>
      <c r="E153" s="232"/>
      <c r="F153" s="232"/>
    </row>
    <row r="154" customFormat="false" ht="14.65" hidden="false" customHeight="false" outlineLevel="0" collapsed="false">
      <c r="B154" s="232" t="s">
        <v>249</v>
      </c>
      <c r="C154" s="244" t="n">
        <v>0.262</v>
      </c>
      <c r="D154" s="232" t="s">
        <v>210</v>
      </c>
      <c r="E154" s="232"/>
      <c r="F154" s="232"/>
    </row>
    <row r="155" customFormat="false" ht="14.65" hidden="false" customHeight="false" outlineLevel="0" collapsed="false">
      <c r="B155" s="232" t="s">
        <v>250</v>
      </c>
      <c r="C155" s="244" t="n">
        <v>0</v>
      </c>
      <c r="D155" s="232" t="s">
        <v>140</v>
      </c>
      <c r="E155" s="232"/>
      <c r="F155" s="232"/>
    </row>
    <row r="156" customFormat="false" ht="14.65" hidden="false" customHeight="false" outlineLevel="0" collapsed="false">
      <c r="B156" s="232" t="s">
        <v>251</v>
      </c>
      <c r="C156" s="244" t="n">
        <v>54.3</v>
      </c>
      <c r="D156" s="232" t="s">
        <v>131</v>
      </c>
      <c r="E156" s="232"/>
      <c r="F156" s="232"/>
    </row>
    <row r="157" customFormat="false" ht="14.65" hidden="false" customHeight="false" outlineLevel="0" collapsed="false">
      <c r="B157" s="232" t="s">
        <v>252</v>
      </c>
      <c r="C157" s="244" t="n">
        <v>98.384</v>
      </c>
      <c r="D157" s="232" t="s">
        <v>160</v>
      </c>
      <c r="E157" s="232"/>
      <c r="F157" s="232"/>
    </row>
    <row r="158" customFormat="false" ht="14.65" hidden="false" customHeight="false" outlineLevel="0" collapsed="false">
      <c r="B158" s="232" t="s">
        <v>253</v>
      </c>
      <c r="C158" s="244" t="n">
        <v>0.262</v>
      </c>
      <c r="D158" s="232" t="s">
        <v>210</v>
      </c>
      <c r="E158" s="232"/>
      <c r="F158" s="232"/>
    </row>
    <row r="159" customFormat="false" ht="14.65" hidden="false" customHeight="false" outlineLevel="0" collapsed="false">
      <c r="B159" s="232" t="s">
        <v>254</v>
      </c>
      <c r="C159" s="244" t="n">
        <v>6.174</v>
      </c>
      <c r="D159" s="232" t="s">
        <v>140</v>
      </c>
      <c r="E159" s="232"/>
      <c r="F159" s="232"/>
    </row>
    <row r="160" customFormat="false" ht="14.65" hidden="false" customHeight="false" outlineLevel="0" collapsed="false">
      <c r="B160" s="232"/>
      <c r="C160" s="244"/>
      <c r="D160" s="232"/>
      <c r="E160" s="232"/>
      <c r="F160" s="232"/>
    </row>
    <row r="161" customFormat="false" ht="14.65" hidden="false" customHeight="false" outlineLevel="0" collapsed="false">
      <c r="B161" s="239"/>
      <c r="C161" s="245" t="s">
        <v>255</v>
      </c>
      <c r="D161" s="239"/>
      <c r="E161" s="250"/>
      <c r="F161" s="250"/>
      <c r="AKW161" s="50"/>
      <c r="AKX161" s="50"/>
      <c r="AKY161" s="50"/>
      <c r="AKZ161" s="50"/>
      <c r="ALA161" s="50"/>
      <c r="ALB161" s="50"/>
      <c r="ALC161" s="50"/>
      <c r="ALD161" s="50"/>
      <c r="ALE161" s="50"/>
      <c r="ALF161" s="50"/>
      <c r="ALG161" s="50"/>
      <c r="ALH161" s="50"/>
      <c r="ALI161" s="50"/>
    </row>
    <row r="162" customFormat="false" ht="14.65" hidden="false" customHeight="false" outlineLevel="0" collapsed="false">
      <c r="B162" s="250" t="s">
        <v>256</v>
      </c>
      <c r="C162" s="251" t="n">
        <v>3691317.76</v>
      </c>
      <c r="D162" s="250" t="s">
        <v>257</v>
      </c>
      <c r="E162" s="250"/>
      <c r="F162" s="250"/>
      <c r="AKW162" s="50"/>
      <c r="AKX162" s="50"/>
      <c r="AKY162" s="50"/>
      <c r="AKZ162" s="50"/>
      <c r="ALA162" s="50"/>
      <c r="ALB162" s="50"/>
      <c r="ALC162" s="50"/>
      <c r="ALD162" s="50"/>
      <c r="ALE162" s="50"/>
      <c r="ALF162" s="50"/>
      <c r="ALG162" s="50"/>
      <c r="ALH162" s="50"/>
      <c r="ALI162" s="50"/>
    </row>
    <row r="163" customFormat="false" ht="14.65" hidden="false" customHeight="false" outlineLevel="0" collapsed="false">
      <c r="B163" s="250" t="s">
        <v>258</v>
      </c>
      <c r="C163" s="251" t="n">
        <v>12173689.35</v>
      </c>
      <c r="D163" s="250" t="s">
        <v>257</v>
      </c>
      <c r="E163" s="250"/>
      <c r="F163" s="250"/>
      <c r="AKW163" s="50"/>
      <c r="AKX163" s="50"/>
      <c r="AKY163" s="50"/>
      <c r="AKZ163" s="50"/>
      <c r="ALA163" s="50"/>
      <c r="ALB163" s="50"/>
      <c r="ALC163" s="50"/>
      <c r="ALD163" s="50"/>
      <c r="ALE163" s="50"/>
      <c r="ALF163" s="50"/>
      <c r="ALG163" s="50"/>
      <c r="ALH163" s="50"/>
      <c r="ALI163" s="50"/>
    </row>
    <row r="164" customFormat="false" ht="14.65" hidden="false" customHeight="false" outlineLevel="0" collapsed="false">
      <c r="B164" s="250" t="s">
        <v>259</v>
      </c>
      <c r="C164" s="251" t="n">
        <v>12173689.35</v>
      </c>
      <c r="D164" s="250" t="s">
        <v>257</v>
      </c>
      <c r="E164" s="250"/>
      <c r="F164" s="250"/>
      <c r="AKW164" s="50"/>
      <c r="AKX164" s="50"/>
      <c r="AKY164" s="50"/>
      <c r="AKZ164" s="50"/>
      <c r="ALA164" s="50"/>
      <c r="ALB164" s="50"/>
      <c r="ALC164" s="50"/>
      <c r="ALD164" s="50"/>
      <c r="ALE164" s="50"/>
      <c r="ALF164" s="50"/>
      <c r="ALG164" s="50"/>
      <c r="ALH164" s="50"/>
      <c r="ALI164" s="50"/>
    </row>
    <row r="165" customFormat="false" ht="14.65" hidden="false" customHeight="false" outlineLevel="0" collapsed="false">
      <c r="B165" s="250" t="s">
        <v>260</v>
      </c>
      <c r="C165" s="251" t="n">
        <v>4830594.11</v>
      </c>
      <c r="D165" s="250" t="s">
        <v>257</v>
      </c>
      <c r="E165" s="250"/>
      <c r="F165" s="250"/>
      <c r="AKW165" s="50"/>
      <c r="AKX165" s="50"/>
      <c r="AKY165" s="50"/>
      <c r="AKZ165" s="50"/>
      <c r="ALA165" s="50"/>
      <c r="ALB165" s="50"/>
      <c r="ALC165" s="50"/>
      <c r="ALD165" s="50"/>
      <c r="ALE165" s="50"/>
      <c r="ALF165" s="50"/>
      <c r="ALG165" s="50"/>
      <c r="ALH165" s="50"/>
      <c r="ALI165" s="50"/>
    </row>
    <row r="166" customFormat="false" ht="14.65" hidden="false" customHeight="false" outlineLevel="0" collapsed="false">
      <c r="B166" s="250" t="s">
        <v>261</v>
      </c>
      <c r="C166" s="251" t="n">
        <v>1000000</v>
      </c>
      <c r="D166" s="250" t="s">
        <v>257</v>
      </c>
      <c r="E166" s="250"/>
      <c r="F166" s="250"/>
      <c r="AKW166" s="50"/>
      <c r="AKX166" s="50"/>
      <c r="AKY166" s="50"/>
      <c r="AKZ166" s="50"/>
      <c r="ALA166" s="50"/>
      <c r="ALB166" s="50"/>
      <c r="ALC166" s="50"/>
      <c r="ALD166" s="50"/>
      <c r="ALE166" s="50"/>
      <c r="ALF166" s="50"/>
      <c r="ALG166" s="50"/>
      <c r="ALH166" s="50"/>
      <c r="ALI166" s="50"/>
    </row>
    <row r="167" customFormat="false" ht="14.65" hidden="false" customHeight="false" outlineLevel="0" collapsed="false">
      <c r="B167" s="250" t="s">
        <v>262</v>
      </c>
      <c r="C167" s="251" t="n">
        <v>143345.41</v>
      </c>
      <c r="D167" s="250" t="s">
        <v>133</v>
      </c>
      <c r="E167" s="250"/>
      <c r="F167" s="250"/>
      <c r="AKW167" s="50"/>
      <c r="AKX167" s="50"/>
      <c r="AKY167" s="50"/>
      <c r="AKZ167" s="50"/>
      <c r="ALA167" s="50"/>
      <c r="ALB167" s="50"/>
      <c r="ALC167" s="50"/>
      <c r="ALD167" s="50"/>
      <c r="ALE167" s="50"/>
      <c r="ALF167" s="50"/>
      <c r="ALG167" s="50"/>
      <c r="ALH167" s="50"/>
      <c r="ALI167" s="50"/>
    </row>
    <row r="168" customFormat="false" ht="14.65" hidden="false" customHeight="false" outlineLevel="0" collapsed="false">
      <c r="B168" s="250" t="s">
        <v>263</v>
      </c>
      <c r="C168" s="251" t="n">
        <v>17004283.45</v>
      </c>
      <c r="D168" s="250" t="s">
        <v>257</v>
      </c>
      <c r="E168" s="250"/>
      <c r="F168" s="250"/>
      <c r="AKW168" s="50"/>
      <c r="AKX168" s="50"/>
      <c r="AKY168" s="50"/>
      <c r="AKZ168" s="50"/>
      <c r="ALA168" s="50"/>
      <c r="ALB168" s="50"/>
      <c r="ALC168" s="50"/>
      <c r="ALD168" s="50"/>
      <c r="ALE168" s="50"/>
      <c r="ALF168" s="50"/>
      <c r="ALG168" s="50"/>
      <c r="ALH168" s="50"/>
      <c r="ALI168" s="50"/>
    </row>
    <row r="169" customFormat="false" ht="14.65" hidden="false" customHeight="false" outlineLevel="0" collapsed="false">
      <c r="B169" s="250" t="s">
        <v>264</v>
      </c>
      <c r="C169" s="251" t="n">
        <v>3691317.76</v>
      </c>
      <c r="D169" s="250" t="s">
        <v>257</v>
      </c>
      <c r="E169" s="250"/>
      <c r="F169" s="250"/>
      <c r="AKW169" s="50"/>
      <c r="AKX169" s="50"/>
      <c r="AKY169" s="50"/>
      <c r="AKZ169" s="50"/>
      <c r="ALA169" s="50"/>
      <c r="ALB169" s="50"/>
      <c r="ALC169" s="50"/>
      <c r="ALD169" s="50"/>
      <c r="ALE169" s="50"/>
      <c r="ALF169" s="50"/>
      <c r="ALG169" s="50"/>
      <c r="ALH169" s="50"/>
      <c r="ALI169" s="50"/>
    </row>
    <row r="170" customFormat="false" ht="14.65" hidden="false" customHeight="false" outlineLevel="0" collapsed="false">
      <c r="B170" s="252" t="s">
        <v>265</v>
      </c>
      <c r="C170" s="253" t="n">
        <f aca="false">C163/C162</f>
        <v>3.29792506132011</v>
      </c>
      <c r="D170" s="254"/>
      <c r="E170" s="250"/>
      <c r="F170" s="250"/>
    </row>
    <row r="171" customFormat="false" ht="14.65" hidden="false" customHeight="false" outlineLevel="0" collapsed="false">
      <c r="B171" s="252" t="s">
        <v>266</v>
      </c>
      <c r="C171" s="253" t="n">
        <f aca="false">(C164+C169)/C162</f>
        <v>4.29792506132011</v>
      </c>
      <c r="D171" s="254"/>
    </row>
    <row r="172" customFormat="false" ht="14.65" hidden="false" customHeight="false" outlineLevel="0" collapsed="false">
      <c r="B172" s="255" t="s">
        <v>267</v>
      </c>
      <c r="C172" s="254" t="n">
        <v>492.18</v>
      </c>
      <c r="D172" s="255" t="s">
        <v>160</v>
      </c>
    </row>
    <row r="173" customFormat="false" ht="14.65" hidden="false" customHeight="false" outlineLevel="0" collapsed="false">
      <c r="B173" s="50"/>
      <c r="C173" s="50"/>
      <c r="D173" s="50"/>
    </row>
  </sheetData>
  <mergeCells count="1">
    <mergeCell ref="B3:D3"/>
  </mergeCells>
  <printOptions headings="false" gridLines="false" gridLinesSet="true" horizontalCentered="false" verticalCentered="false"/>
  <pageMargins left="0.3" right="0.3" top="0.3" bottom="0.3" header="0.511811023622047" footer="0.511811023622047"/>
  <pageSetup paperSize="3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37029</TotalTime>
  <Application>LibreOffice/24.2.5.2$MacOSX_X86_64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2024-04-14T15:53:18Z</dcterms:created>
  <dc:creator>Michael Goldberg</dc:creator>
  <dc:description/>
  <dc:language>en-US</dc:language>
  <cp:lastModifiedBy>Michael Goldberg</cp:lastModifiedBy>
  <dcterms:modified xsi:type="dcterms:W3CDTF">2025-01-05T17:08:53Z</dcterms:modified>
  <cp:revision>1530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